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2\ex programe sanatate\"/>
    </mc:Choice>
  </mc:AlternateContent>
  <xr:revisionPtr revIDLastSave="0" documentId="13_ncr:1_{32EE3B7F-108E-4F72-9902-D07BFE7B89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PNS'!$A$1:$I$152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1" l="1"/>
  <c r="F51" i="1"/>
  <c r="I52" i="1"/>
  <c r="F52" i="1"/>
  <c r="H73" i="1"/>
  <c r="E73" i="1"/>
  <c r="H75" i="1"/>
  <c r="E75" i="1"/>
  <c r="H77" i="1"/>
  <c r="I13" i="1"/>
  <c r="H13" i="1"/>
  <c r="I20" i="1"/>
  <c r="H79" i="1"/>
  <c r="I42" i="1"/>
  <c r="I61" i="1"/>
  <c r="H45" i="1"/>
  <c r="H17" i="1"/>
  <c r="I22" i="1" l="1"/>
  <c r="I23" i="1"/>
  <c r="H20" i="1"/>
  <c r="F20" i="1"/>
  <c r="I145" i="1"/>
  <c r="H145" i="1"/>
  <c r="I63" i="1"/>
  <c r="I33" i="1"/>
  <c r="H97" i="1"/>
  <c r="H27" i="1"/>
  <c r="H89" i="1"/>
  <c r="E20" i="1"/>
  <c r="H141" i="1"/>
  <c r="I141" i="1"/>
  <c r="E141" i="1"/>
  <c r="G77" i="1" l="1"/>
  <c r="C141" i="1" l="1"/>
  <c r="C92" i="1"/>
  <c r="C88" i="1"/>
  <c r="C71" i="1"/>
  <c r="C39" i="1"/>
  <c r="C33" i="1"/>
  <c r="C21" i="1"/>
  <c r="C24" i="1"/>
  <c r="C25" i="1"/>
  <c r="C20" i="1"/>
  <c r="C145" i="1"/>
  <c r="C13" i="1"/>
  <c r="F32" i="1" l="1"/>
  <c r="E25" i="1"/>
  <c r="H76" i="1" l="1"/>
  <c r="G143" i="1" l="1"/>
  <c r="D143" i="1"/>
  <c r="D142" i="1" s="1"/>
  <c r="C142" i="1"/>
  <c r="E142" i="1"/>
  <c r="F142" i="1"/>
  <c r="G142" i="1"/>
  <c r="H142" i="1"/>
  <c r="I142" i="1"/>
  <c r="B142" i="1"/>
  <c r="D146" i="1" l="1"/>
  <c r="D147" i="1"/>
  <c r="D148" i="1"/>
  <c r="D149" i="1"/>
  <c r="G148" i="1"/>
  <c r="G149" i="1"/>
  <c r="C144" i="1" l="1"/>
  <c r="E144" i="1"/>
  <c r="F144" i="1"/>
  <c r="H144" i="1"/>
  <c r="I144" i="1"/>
  <c r="B144" i="1"/>
  <c r="I39" i="1" l="1"/>
  <c r="H39" i="1"/>
  <c r="F39" i="1"/>
  <c r="E39" i="1"/>
  <c r="G69" i="1"/>
  <c r="D69" i="1"/>
  <c r="I134" i="1" l="1"/>
  <c r="H134" i="1"/>
  <c r="F134" i="1"/>
  <c r="E134" i="1"/>
  <c r="D134" i="1" l="1"/>
  <c r="G138" i="1"/>
  <c r="D138" i="1"/>
  <c r="G66" i="1" l="1"/>
  <c r="G67" i="1"/>
  <c r="G68" i="1"/>
  <c r="D66" i="1"/>
  <c r="D67" i="1"/>
  <c r="D68" i="1"/>
  <c r="G146" i="1"/>
  <c r="G147" i="1"/>
  <c r="I118" i="1" l="1"/>
  <c r="H118" i="1"/>
  <c r="F118" i="1"/>
  <c r="E118" i="1"/>
  <c r="C118" i="1"/>
  <c r="I21" i="1" l="1"/>
  <c r="H21" i="1"/>
  <c r="F21" i="1"/>
  <c r="E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70" i="1"/>
  <c r="G73" i="1"/>
  <c r="G74" i="1"/>
  <c r="G75" i="1"/>
  <c r="G78" i="1"/>
  <c r="G79" i="1"/>
  <c r="G80" i="1"/>
  <c r="G81" i="1"/>
  <c r="G82" i="1"/>
  <c r="G84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5" i="1"/>
  <c r="G144" i="1" s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D141" i="1"/>
  <c r="D145" i="1"/>
  <c r="D144" i="1" s="1"/>
  <c r="C19" i="1"/>
  <c r="B19" i="1"/>
  <c r="E125" i="1" l="1"/>
  <c r="D125" i="1" s="1"/>
  <c r="F125" i="1"/>
  <c r="H125" i="1"/>
  <c r="I125" i="1"/>
  <c r="E123" i="1"/>
  <c r="D123" i="1" s="1"/>
  <c r="F123" i="1"/>
  <c r="H123" i="1"/>
  <c r="I123" i="1"/>
  <c r="B35" i="1"/>
  <c r="C32" i="1"/>
  <c r="E32" i="1"/>
  <c r="D32" i="1" s="1"/>
  <c r="H32" i="1"/>
  <c r="I32" i="1"/>
  <c r="B32" i="1"/>
  <c r="F25" i="1"/>
  <c r="F19" i="1" s="1"/>
  <c r="H25" i="1"/>
  <c r="I25" i="1"/>
  <c r="I19" i="1" s="1"/>
  <c r="E103" i="1"/>
  <c r="F103" i="1"/>
  <c r="H103" i="1"/>
  <c r="I103" i="1"/>
  <c r="E92" i="1"/>
  <c r="F92" i="1"/>
  <c r="H92" i="1"/>
  <c r="I92" i="1"/>
  <c r="E88" i="1"/>
  <c r="F88" i="1"/>
  <c r="H88" i="1"/>
  <c r="I88" i="1"/>
  <c r="E76" i="1"/>
  <c r="F76" i="1"/>
  <c r="I76" i="1"/>
  <c r="E72" i="1"/>
  <c r="F72" i="1"/>
  <c r="H72" i="1"/>
  <c r="I72" i="1"/>
  <c r="E83" i="1"/>
  <c r="F83" i="1"/>
  <c r="H83" i="1"/>
  <c r="I83" i="1"/>
  <c r="E36" i="1"/>
  <c r="F36" i="1"/>
  <c r="H36" i="1"/>
  <c r="I36" i="1"/>
  <c r="C12" i="1"/>
  <c r="E12" i="1"/>
  <c r="F12" i="1"/>
  <c r="H12" i="1"/>
  <c r="I12" i="1"/>
  <c r="G123" i="1" l="1"/>
  <c r="G125" i="1"/>
  <c r="G32" i="1"/>
  <c r="D12" i="1"/>
  <c r="G12" i="1"/>
  <c r="G36" i="1"/>
  <c r="G83" i="1"/>
  <c r="G72" i="1"/>
  <c r="G76" i="1"/>
  <c r="G88" i="1"/>
  <c r="G92" i="1"/>
  <c r="G103" i="1"/>
  <c r="H19" i="1"/>
  <c r="G19" i="1" s="1"/>
  <c r="G25" i="1"/>
  <c r="D36" i="1"/>
  <c r="D83" i="1"/>
  <c r="D72" i="1"/>
  <c r="D76" i="1"/>
  <c r="D88" i="1"/>
  <c r="D92" i="1"/>
  <c r="D103" i="1"/>
  <c r="D25" i="1"/>
  <c r="E19" i="1"/>
  <c r="D19" i="1" s="1"/>
  <c r="E122" i="1"/>
  <c r="F35" i="1"/>
  <c r="H35" i="1"/>
  <c r="I71" i="1"/>
  <c r="I151" i="1" s="1"/>
  <c r="E71" i="1"/>
  <c r="E151" i="1" s="1"/>
  <c r="H122" i="1"/>
  <c r="F122" i="1"/>
  <c r="F121" i="1" s="1"/>
  <c r="F71" i="1"/>
  <c r="F151" i="1" s="1"/>
  <c r="I122" i="1"/>
  <c r="I121" i="1" s="1"/>
  <c r="I152" i="1" s="1"/>
  <c r="C151" i="1"/>
  <c r="C35" i="1"/>
  <c r="H71" i="1"/>
  <c r="C122" i="1"/>
  <c r="C121" i="1" s="1"/>
  <c r="C152" i="1" s="1"/>
  <c r="F152" i="1"/>
  <c r="I35" i="1"/>
  <c r="E35" i="1"/>
  <c r="B122" i="1"/>
  <c r="B121" i="1" s="1"/>
  <c r="B152" i="1" s="1"/>
  <c r="B118" i="1"/>
  <c r="B12" i="1"/>
  <c r="B150" i="1" l="1"/>
  <c r="I150" i="1"/>
  <c r="C150" i="1"/>
  <c r="F150" i="1"/>
  <c r="D35" i="1"/>
  <c r="D71" i="1"/>
  <c r="D151" i="1" s="1"/>
  <c r="E121" i="1"/>
  <c r="E150" i="1" s="1"/>
  <c r="D122" i="1"/>
  <c r="H121" i="1"/>
  <c r="H150" i="1" s="1"/>
  <c r="G122" i="1"/>
  <c r="H151" i="1"/>
  <c r="G71" i="1"/>
  <c r="G151" i="1" s="1"/>
  <c r="H152" i="1"/>
  <c r="G35" i="1"/>
  <c r="B151" i="1"/>
  <c r="D121" i="1" l="1"/>
  <c r="D152" i="1" s="1"/>
  <c r="E152" i="1"/>
  <c r="D150" i="1"/>
  <c r="G121" i="1"/>
  <c r="G152" i="1" s="1"/>
  <c r="G150" i="1" l="1"/>
</calcChain>
</file>

<file path=xl/sharedStrings.xml><?xml version="1.0" encoding="utf-8"?>
<sst xmlns="http://schemas.openxmlformats.org/spreadsheetml/2006/main" count="353" uniqueCount="160">
  <si>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</si>
  <si>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</si>
  <si>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</si>
  <si>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</si>
  <si>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</si>
  <si>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</si>
  <si>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</si>
  <si>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</si>
  <si>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</si>
  <si>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</si>
  <si>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</si>
  <si>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</si>
  <si>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</si>
  <si>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</si>
  <si>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</si>
  <si>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</si>
  <si>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</si>
  <si>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</si>
  <si>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</si>
  <si>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</si>
  <si>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</si>
  <si>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</si>
  <si>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</si>
  <si>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</si>
  <si>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</si>
  <si>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</si>
  <si>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</si>
  <si>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</si>
  <si>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</si>
  <si>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</si>
  <si>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</si>
  <si>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</si>
  <si>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</si>
  <si>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</si>
  <si>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</si>
  <si>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</si>
  <si>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</si>
  <si>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</si>
  <si>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</si>
  <si>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</si>
  <si>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</si>
  <si>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</si>
  <si>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</si>
  <si>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</si>
  <si>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</si>
  <si>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</si>
  <si>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</si>
  <si>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</si>
  <si>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</si>
  <si>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</si>
  <si>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</si>
  <si>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</si>
  <si>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</si>
  <si>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</si>
  <si>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</si>
  <si>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</si>
  <si>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</si>
  <si>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</si>
  <si>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</si>
  <si>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</si>
  <si>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</si>
  <si>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</si>
  <si>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</si>
  <si>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</si>
  <si>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</si>
  <si>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</si>
  <si>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</si>
  <si>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</si>
  <si>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</si>
  <si>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</si>
  <si>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</si>
  <si>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</si>
  <si>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</si>
  <si>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</si>
  <si>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</si>
  <si>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</si>
  <si>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</si>
  <si>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</si>
  <si>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</si>
  <si>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</si>
  <si>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</si>
  <si>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</si>
  <si>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</si>
  <si>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</si>
  <si>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</si>
  <si>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</si>
  <si>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</si>
  <si>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</si>
  <si>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</si>
  <si>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</si>
  <si>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</si>
  <si>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</si>
  <si>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</si>
  <si>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</si>
  <si>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</si>
  <si>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</si>
  <si>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</si>
  <si>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</si>
  <si>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</si>
  <si>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</si>
  <si>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</si>
  <si>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</si>
  <si>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</si>
  <si>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</si>
  <si>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</si>
  <si>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</si>
  <si>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</si>
  <si>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</si>
  <si>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</si>
  <si>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</si>
  <si>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</si>
  <si>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</si>
  <si>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</si>
  <si>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</si>
  <si>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</si>
  <si>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</si>
  <si>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</si>
  <si>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</si>
  <si>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</si>
  <si>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</si>
  <si>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</si>
  <si>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</si>
  <si>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</si>
  <si>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</si>
  <si>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</si>
  <si>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</si>
  <si>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</si>
  <si>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</si>
  <si>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</si>
  <si>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</si>
  <si>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</si>
  <si>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</si>
  <si>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</si>
  <si>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</si>
  <si>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</si>
  <si>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</si>
  <si>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</si>
  <si>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</si>
  <si>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</si>
  <si>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</si>
  <si>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</si>
  <si>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</si>
  <si>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</si>
  <si>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</si>
  <si>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</si>
  <si>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</si>
  <si>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</si>
  <si>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</si>
  <si>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</si>
  <si>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>BACAU</t>
  </si>
  <si>
    <t xml:space="preserve">DIRECTOR GENERAL </t>
  </si>
  <si>
    <t>DIRECTOR ECONOMIC</t>
  </si>
  <si>
    <t xml:space="preserve">DAN STOICA </t>
  </si>
  <si>
    <t xml:space="preserve">EC.EMANOELA DRAGHICI </t>
  </si>
  <si>
    <t>INTOCMIT</t>
  </si>
  <si>
    <t>EC.MIHAELA CORINA CHELARU</t>
  </si>
  <si>
    <t>Credite bugetare trimestrul II
 2022</t>
  </si>
  <si>
    <t>LA 31,05,2022</t>
  </si>
  <si>
    <t>Sume alocate de casa de asigurari  de  sanatate luna curenta - MAI 2022</t>
  </si>
  <si>
    <t>Sume alocate de casa de asigurari  de  sanatate cumulat - la data de 31,05,2022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</si>
</sst>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_ ;[Red]\-#,##0.00\ "/>
    <numFmt numFmtId="165" formatCode="#,##0.000"/>
    <numFmt numFmtId="167" formatCode="#,##0.000_ ;[Red]\-#,##0.000\ "/>
    <numFmt numFmtId="168" formatCode="#,##0.0000_ ;[Red]\-#,##0.0000\ 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4" fontId="3" fillId="4" borderId="1" xfId="17" applyNumberFormat="1" applyFont="1" applyFill="1" applyBorder="1" applyAlignment="1">
      <alignment wrapText="1"/>
    </xf>
    <xf numFmtId="4" fontId="3" fillId="4" borderId="1" xfId="1" applyNumberFormat="1" applyFont="1" applyFill="1" applyBorder="1" applyAlignment="1">
      <alignment horizontal="right" wrapText="1"/>
    </xf>
    <xf numFmtId="164" fontId="1" fillId="4" borderId="0" xfId="1" applyNumberFormat="1" applyFill="1" applyBorder="1"/>
    <xf numFmtId="4" fontId="1" fillId="4" borderId="1" xfId="17" applyNumberFormat="1" applyFont="1" applyFill="1" applyBorder="1" applyAlignment="1">
      <alignment wrapText="1"/>
    </xf>
    <xf numFmtId="164" fontId="13" fillId="4" borderId="1" xfId="1" applyNumberFormat="1" applyFont="1" applyFill="1" applyBorder="1"/>
    <xf numFmtId="164" fontId="20" fillId="0" borderId="1" xfId="1" applyNumberFormat="1" applyFont="1" applyFill="1" applyBorder="1"/>
    <xf numFmtId="165" fontId="1" fillId="0" borderId="1" xfId="1" applyNumberFormat="1" applyBorder="1"/>
    <xf numFmtId="165" fontId="1" fillId="2" borderId="1" xfId="1" applyNumberFormat="1" applyFill="1" applyBorder="1"/>
    <xf numFmtId="165" fontId="1" fillId="0" borderId="0" xfId="1" applyNumberFormat="1" applyFill="1"/>
    <xf numFmtId="165" fontId="7" fillId="0" borderId="0" xfId="1" applyNumberFormat="1" applyFont="1" applyFill="1" applyAlignment="1">
      <alignment horizontal="right"/>
    </xf>
    <xf numFmtId="165" fontId="6" fillId="0" borderId="1" xfId="16" applyNumberFormat="1" applyFont="1" applyFill="1" applyBorder="1" applyAlignment="1" applyProtection="1">
      <alignment horizontal="center" vertical="center" wrapText="1"/>
    </xf>
    <xf numFmtId="165" fontId="18" fillId="0" borderId="1" xfId="16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165" fontId="3" fillId="2" borderId="1" xfId="1" applyNumberFormat="1" applyFont="1" applyFill="1" applyBorder="1" applyAlignment="1">
      <alignment horizontal="right" wrapText="1"/>
    </xf>
    <xf numFmtId="4" fontId="3" fillId="5" borderId="1" xfId="1" applyNumberFormat="1" applyFont="1" applyFill="1" applyBorder="1" applyAlignment="1">
      <alignment horizontal="right" wrapText="1"/>
    </xf>
    <xf numFmtId="165" fontId="3" fillId="6" borderId="1" xfId="1" applyNumberFormat="1" applyFont="1" applyFill="1" applyBorder="1" applyAlignment="1">
      <alignment horizontal="right" wrapText="1"/>
    </xf>
    <xf numFmtId="165" fontId="3" fillId="7" borderId="1" xfId="1" applyNumberFormat="1" applyFont="1" applyFill="1" applyBorder="1" applyAlignment="1">
      <alignment horizontal="right" wrapText="1"/>
    </xf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165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6" applyNumberFormat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 applyFill="1"/>
    <xf numFmtId="168" fontId="1" fillId="0" borderId="0" xfId="1" applyNumberFormat="1" applyFill="1"/>
    <xf numFmtId="165" fontId="1" fillId="4" borderId="1" xfId="1" applyNumberFormat="1" applyFill="1" applyBorder="1"/>
    <xf numFmtId="165" fontId="1" fillId="4" borderId="1" xfId="1" applyNumberFormat="1" applyFont="1" applyFill="1" applyBorder="1" applyAlignment="1">
      <alignment horizontal="right" wrapText="1"/>
    </xf>
    <xf numFmtId="165" fontId="3" fillId="4" borderId="1" xfId="1" applyNumberFormat="1" applyFont="1" applyFill="1" applyBorder="1" applyAlignment="1">
      <alignment horizontal="right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AA184"/>
  <sheetViews>
    <sheetView showZeros="0" tabSelected="1" zoomScaleNormal="100" workbookViewId="0">
      <pane xSplit="1" ySplit="10" topLeftCell="B64" activePane="bottomRight" state="frozen"/>
      <selection activeCell="A38" sqref="A38"/>
      <selection pane="topRight" activeCell="A38" sqref="A38"/>
      <selection pane="bottomLeft" activeCell="A38" sqref="A38"/>
      <selection pane="bottomRight" activeCell="H73" sqref="H73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53" customWidth="1"/>
    <col min="5" max="5" width="13.140625" style="53" customWidth="1"/>
    <col min="6" max="7" width="14.28515625" style="53" customWidth="1"/>
    <col min="8" max="8" width="11.85546875" style="53" customWidth="1"/>
    <col min="9" max="9" width="14.28515625" style="53" customWidth="1"/>
    <col min="10" max="16384" width="31.5703125" style="2"/>
  </cols>
  <sheetData>
    <row r="1" spans="1:9" ht="18" x14ac:dyDescent="0.25">
      <c r="A1" s="37" t="s">
        <v>117</v>
      </c>
      <c r="B1" s="1"/>
    </row>
    <row r="2" spans="1:9" x14ac:dyDescent="0.2">
      <c r="A2" s="2" t="s">
        <v>149</v>
      </c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65" t="s">
        <v>116</v>
      </c>
      <c r="B4" s="65"/>
      <c r="C4" s="65"/>
      <c r="D4" s="65"/>
      <c r="E4" s="65"/>
      <c r="F4" s="65"/>
      <c r="G4" s="65"/>
      <c r="H4" s="65"/>
      <c r="I4" s="65"/>
    </row>
    <row r="5" spans="1:9" ht="16.5" x14ac:dyDescent="0.25">
      <c r="A5" s="66" t="s">
        <v>157</v>
      </c>
      <c r="B5" s="66"/>
      <c r="C5" s="66"/>
      <c r="D5" s="66"/>
      <c r="E5" s="66"/>
      <c r="F5" s="66"/>
      <c r="G5" s="66"/>
      <c r="H5" s="66"/>
      <c r="I5" s="66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54" t="s">
        <v>0</v>
      </c>
    </row>
    <row r="9" spans="1:9" ht="39.75" customHeight="1" x14ac:dyDescent="0.2">
      <c r="A9" s="67" t="s">
        <v>118</v>
      </c>
      <c r="B9" s="68" t="s">
        <v>146</v>
      </c>
      <c r="C9" s="68" t="s">
        <v>156</v>
      </c>
      <c r="D9" s="69" t="s">
        <v>158</v>
      </c>
      <c r="E9" s="70"/>
      <c r="F9" s="70"/>
      <c r="G9" s="69" t="s">
        <v>159</v>
      </c>
      <c r="H9" s="70"/>
      <c r="I9" s="70"/>
    </row>
    <row r="10" spans="1:9" s="7" customFormat="1" ht="46.5" customHeight="1" x14ac:dyDescent="0.15">
      <c r="A10" s="67"/>
      <c r="B10" s="68"/>
      <c r="C10" s="68"/>
      <c r="D10" s="55" t="s">
        <v>119</v>
      </c>
      <c r="E10" s="55" t="s">
        <v>120</v>
      </c>
      <c r="F10" s="55" t="s">
        <v>121</v>
      </c>
      <c r="G10" s="55" t="s">
        <v>119</v>
      </c>
      <c r="H10" s="55" t="s">
        <v>120</v>
      </c>
      <c r="I10" s="55" t="s">
        <v>121</v>
      </c>
    </row>
    <row r="11" spans="1:9" s="8" customFormat="1" x14ac:dyDescent="0.2">
      <c r="A11" s="38">
        <v>0</v>
      </c>
      <c r="B11" s="39">
        <v>1</v>
      </c>
      <c r="C11" s="39">
        <v>2</v>
      </c>
      <c r="D11" s="56" t="s">
        <v>122</v>
      </c>
      <c r="E11" s="56">
        <v>3</v>
      </c>
      <c r="F11" s="56">
        <v>4</v>
      </c>
      <c r="G11" s="56" t="s">
        <v>123</v>
      </c>
      <c r="H11" s="56">
        <v>6</v>
      </c>
      <c r="I11" s="56">
        <v>7</v>
      </c>
    </row>
    <row r="12" spans="1:9" x14ac:dyDescent="0.2">
      <c r="A12" s="9" t="s">
        <v>1</v>
      </c>
      <c r="B12" s="10">
        <f>+B13+B14+B15+B16+B17+B18</f>
        <v>26591.8</v>
      </c>
      <c r="C12" s="10">
        <f t="shared" ref="C12:I12" si="0">+C13+C14+C15+C16+C17+C18</f>
        <v>15915.470000000001</v>
      </c>
      <c r="D12" s="61">
        <f>+E12+F12</f>
        <v>2982.2</v>
      </c>
      <c r="E12" s="57">
        <f t="shared" si="0"/>
        <v>1478.672</v>
      </c>
      <c r="F12" s="57">
        <f t="shared" si="0"/>
        <v>1503.528</v>
      </c>
      <c r="G12" s="57">
        <f>+H12+I12</f>
        <v>15068.734</v>
      </c>
      <c r="H12" s="57">
        <f t="shared" si="0"/>
        <v>7735.9009999999998</v>
      </c>
      <c r="I12" s="57">
        <f t="shared" si="0"/>
        <v>7332.8330000000005</v>
      </c>
    </row>
    <row r="13" spans="1:9" x14ac:dyDescent="0.2">
      <c r="A13" s="11" t="s">
        <v>2</v>
      </c>
      <c r="B13" s="10">
        <v>21914.799999999999</v>
      </c>
      <c r="C13" s="40">
        <f>7820+4948.67</f>
        <v>12768.67</v>
      </c>
      <c r="D13" s="57">
        <f t="shared" ref="D13:D80" si="1">+E13+F13</f>
        <v>2535.8000000000002</v>
      </c>
      <c r="E13" s="52">
        <v>1032.2719999999999</v>
      </c>
      <c r="F13" s="58">
        <v>1503.528</v>
      </c>
      <c r="G13" s="57">
        <f t="shared" ref="G13:G80" si="2">+H13+I13</f>
        <v>12762.814</v>
      </c>
      <c r="H13" s="51">
        <f>909.921+1797.103+1092.405+598.28+1032.272</f>
        <v>5429.9809999999998</v>
      </c>
      <c r="I13" s="51">
        <f>475.241+2333.091+1211.669+1809.304+1503.528</f>
        <v>7332.8330000000005</v>
      </c>
    </row>
    <row r="14" spans="1:9" ht="25.5" x14ac:dyDescent="0.2">
      <c r="A14" s="11" t="s">
        <v>3</v>
      </c>
      <c r="B14" s="10"/>
      <c r="C14" s="40"/>
      <c r="D14" s="57">
        <f t="shared" si="1"/>
        <v>0</v>
      </c>
      <c r="E14" s="58"/>
      <c r="F14" s="58"/>
      <c r="G14" s="57">
        <f t="shared" si="2"/>
        <v>0</v>
      </c>
      <c r="H14" s="58"/>
      <c r="I14" s="58"/>
    </row>
    <row r="15" spans="1:9" ht="16.5" customHeight="1" x14ac:dyDescent="0.2">
      <c r="A15" s="11" t="s">
        <v>4</v>
      </c>
      <c r="B15" s="10"/>
      <c r="C15" s="40"/>
      <c r="D15" s="57">
        <f t="shared" si="1"/>
        <v>0</v>
      </c>
      <c r="E15" s="58"/>
      <c r="F15" s="58"/>
      <c r="G15" s="57">
        <f t="shared" si="2"/>
        <v>0</v>
      </c>
      <c r="H15" s="58"/>
      <c r="I15" s="58"/>
    </row>
    <row r="16" spans="1:9" ht="31.5" customHeight="1" x14ac:dyDescent="0.2">
      <c r="A16" s="11" t="s">
        <v>5</v>
      </c>
      <c r="B16" s="10"/>
      <c r="C16" s="40"/>
      <c r="D16" s="57">
        <f t="shared" si="1"/>
        <v>0</v>
      </c>
      <c r="E16" s="58"/>
      <c r="F16" s="58"/>
      <c r="G16" s="57">
        <f t="shared" si="2"/>
        <v>0</v>
      </c>
      <c r="H16" s="58"/>
      <c r="I16" s="58"/>
    </row>
    <row r="17" spans="1:9" ht="30.75" customHeight="1" x14ac:dyDescent="0.2">
      <c r="A17" s="11" t="s">
        <v>6</v>
      </c>
      <c r="B17" s="10">
        <v>4677</v>
      </c>
      <c r="C17" s="40">
        <v>3146.8</v>
      </c>
      <c r="D17" s="61">
        <f t="shared" si="1"/>
        <v>446.4</v>
      </c>
      <c r="E17" s="58">
        <v>446.4</v>
      </c>
      <c r="F17" s="58"/>
      <c r="G17" s="61">
        <f t="shared" si="2"/>
        <v>2305.92</v>
      </c>
      <c r="H17" s="51">
        <f>456.96+489.6+505.92+407.04+446.4</f>
        <v>2305.92</v>
      </c>
      <c r="I17" s="58"/>
    </row>
    <row r="18" spans="1:9" ht="24" customHeight="1" x14ac:dyDescent="0.2">
      <c r="A18" s="11" t="s">
        <v>7</v>
      </c>
      <c r="B18" s="10"/>
      <c r="C18" s="40"/>
      <c r="D18" s="57">
        <f t="shared" si="1"/>
        <v>0</v>
      </c>
      <c r="E18" s="58"/>
      <c r="F18" s="58"/>
      <c r="G18" s="57">
        <f t="shared" si="2"/>
        <v>0</v>
      </c>
      <c r="H18" s="58"/>
      <c r="I18" s="58"/>
    </row>
    <row r="19" spans="1:9" x14ac:dyDescent="0.2">
      <c r="A19" s="12" t="s">
        <v>8</v>
      </c>
      <c r="B19" s="10">
        <f>+B20+B21+B25+B24</f>
        <v>35843.539999999994</v>
      </c>
      <c r="C19" s="10">
        <f t="shared" ref="C19:I19" si="3">+C20+C21+C25+C24</f>
        <v>20602.009999999998</v>
      </c>
      <c r="D19" s="57">
        <f t="shared" si="1"/>
        <v>3970.5</v>
      </c>
      <c r="E19" s="57">
        <f t="shared" si="3"/>
        <v>126.754</v>
      </c>
      <c r="F19" s="57">
        <f t="shared" si="3"/>
        <v>3843.7460000000001</v>
      </c>
      <c r="G19" s="57">
        <f t="shared" si="2"/>
        <v>19880.477999999996</v>
      </c>
      <c r="H19" s="57">
        <f t="shared" si="3"/>
        <v>606.52699999999993</v>
      </c>
      <c r="I19" s="57">
        <f t="shared" si="3"/>
        <v>19273.950999999997</v>
      </c>
    </row>
    <row r="20" spans="1:9" x14ac:dyDescent="0.2">
      <c r="A20" s="13" t="s">
        <v>9</v>
      </c>
      <c r="B20" s="14">
        <v>32429.41</v>
      </c>
      <c r="C20" s="40">
        <f>11388+7100.67</f>
        <v>18488.669999999998</v>
      </c>
      <c r="D20" s="61">
        <f t="shared" si="1"/>
        <v>3629.335</v>
      </c>
      <c r="E20" s="52">
        <f>2.177</f>
        <v>2.177</v>
      </c>
      <c r="F20" s="52">
        <f>3626.621+0.537</f>
        <v>3627.1579999999999</v>
      </c>
      <c r="G20" s="61">
        <f t="shared" si="2"/>
        <v>18233.323</v>
      </c>
      <c r="H20" s="51">
        <f>4.406+0.013+2.177</f>
        <v>6.5960000000000001</v>
      </c>
      <c r="I20" s="51">
        <f>0.472+3802.612+0.001+3714.64-0.001+3865.517+3215.661+0.666+3626.621+0.537+0.001</f>
        <v>18226.726999999999</v>
      </c>
    </row>
    <row r="21" spans="1:9" x14ac:dyDescent="0.2">
      <c r="A21" s="15" t="s">
        <v>10</v>
      </c>
      <c r="B21" s="14">
        <v>1894.11</v>
      </c>
      <c r="C21" s="40">
        <f>640+626.04</f>
        <v>1266.04</v>
      </c>
      <c r="D21" s="61">
        <f t="shared" si="1"/>
        <v>216.58799999999999</v>
      </c>
      <c r="E21" s="58">
        <f>+E22+E23</f>
        <v>0</v>
      </c>
      <c r="F21" s="58">
        <f>+F22+F23</f>
        <v>216.58799999999999</v>
      </c>
      <c r="G21" s="61">
        <f t="shared" si="2"/>
        <v>1047.2239999999999</v>
      </c>
      <c r="H21" s="58">
        <f t="shared" ref="H21:I21" si="4">+H22+H23</f>
        <v>0</v>
      </c>
      <c r="I21" s="58">
        <f t="shared" si="4"/>
        <v>1047.2239999999999</v>
      </c>
    </row>
    <row r="22" spans="1:9" x14ac:dyDescent="0.2">
      <c r="A22" s="16" t="s">
        <v>130</v>
      </c>
      <c r="B22" s="42" t="s">
        <v>125</v>
      </c>
      <c r="C22" s="42" t="s">
        <v>125</v>
      </c>
      <c r="D22" s="57">
        <f t="shared" si="1"/>
        <v>6.12</v>
      </c>
      <c r="E22" s="58"/>
      <c r="F22" s="58">
        <v>6.12</v>
      </c>
      <c r="G22" s="57">
        <f t="shared" si="2"/>
        <v>37.799999999999997</v>
      </c>
      <c r="H22" s="58"/>
      <c r="I22" s="51">
        <f>8.64+8.16+5.2+9.68+6.12</f>
        <v>37.799999999999997</v>
      </c>
    </row>
    <row r="23" spans="1:9" x14ac:dyDescent="0.2">
      <c r="A23" s="16" t="s">
        <v>131</v>
      </c>
      <c r="B23" s="42" t="s">
        <v>125</v>
      </c>
      <c r="C23" s="42" t="s">
        <v>125</v>
      </c>
      <c r="D23" s="57">
        <f t="shared" si="1"/>
        <v>210.46799999999999</v>
      </c>
      <c r="E23" s="58"/>
      <c r="F23" s="58">
        <v>210.46799999999999</v>
      </c>
      <c r="G23" s="57">
        <f t="shared" si="2"/>
        <v>1009.4239999999999</v>
      </c>
      <c r="H23" s="58"/>
      <c r="I23" s="51">
        <f>197.41+200.36+219.41+181.776+210.468</f>
        <v>1009.4239999999999</v>
      </c>
    </row>
    <row r="24" spans="1:9" ht="25.5" x14ac:dyDescent="0.2">
      <c r="A24" s="17" t="s">
        <v>11</v>
      </c>
      <c r="B24" s="14">
        <v>26.6</v>
      </c>
      <c r="C24" s="40">
        <f>9+17.6</f>
        <v>26.6</v>
      </c>
      <c r="D24" s="57">
        <f t="shared" si="1"/>
        <v>4.8630000000000004</v>
      </c>
      <c r="E24" s="58">
        <v>4.8630000000000004</v>
      </c>
      <c r="F24" s="58"/>
      <c r="G24" s="57">
        <f t="shared" si="2"/>
        <v>16.14</v>
      </c>
      <c r="H24" s="51">
        <v>16.14</v>
      </c>
      <c r="I24" s="58"/>
    </row>
    <row r="25" spans="1:9" ht="25.5" x14ac:dyDescent="0.2">
      <c r="A25" s="17" t="s">
        <v>124</v>
      </c>
      <c r="B25" s="14">
        <v>1493.42</v>
      </c>
      <c r="C25" s="14">
        <f>362+458.7</f>
        <v>820.7</v>
      </c>
      <c r="D25" s="57">
        <f t="shared" si="1"/>
        <v>119.714</v>
      </c>
      <c r="E25" s="59">
        <f t="shared" ref="E25:I25" si="5">+E26+E27+E28+E29+E30+E31</f>
        <v>119.714</v>
      </c>
      <c r="F25" s="59">
        <f t="shared" si="5"/>
        <v>0</v>
      </c>
      <c r="G25" s="57">
        <f t="shared" si="2"/>
        <v>583.79099999999994</v>
      </c>
      <c r="H25" s="59">
        <f t="shared" si="5"/>
        <v>583.79099999999994</v>
      </c>
      <c r="I25" s="59">
        <f t="shared" si="5"/>
        <v>0</v>
      </c>
    </row>
    <row r="26" spans="1:9" x14ac:dyDescent="0.2">
      <c r="A26" s="17" t="s">
        <v>12</v>
      </c>
      <c r="B26" s="42" t="s">
        <v>125</v>
      </c>
      <c r="C26" s="42" t="s">
        <v>125</v>
      </c>
      <c r="D26" s="57">
        <f t="shared" si="1"/>
        <v>0</v>
      </c>
      <c r="E26" s="58"/>
      <c r="F26" s="58"/>
      <c r="G26" s="57">
        <f t="shared" si="2"/>
        <v>0</v>
      </c>
      <c r="H26" s="58"/>
      <c r="I26" s="58"/>
    </row>
    <row r="27" spans="1:9" x14ac:dyDescent="0.2">
      <c r="A27" s="17" t="s">
        <v>13</v>
      </c>
      <c r="B27" s="42" t="s">
        <v>125</v>
      </c>
      <c r="C27" s="42" t="s">
        <v>125</v>
      </c>
      <c r="D27" s="57">
        <f t="shared" si="1"/>
        <v>119.714</v>
      </c>
      <c r="E27" s="58">
        <v>119.714</v>
      </c>
      <c r="F27" s="58"/>
      <c r="G27" s="57">
        <f t="shared" si="2"/>
        <v>583.79099999999994</v>
      </c>
      <c r="H27" s="51">
        <f>96.688+117.656+146.748+102.985+119.714</f>
        <v>583.79099999999994</v>
      </c>
      <c r="I27" s="58"/>
    </row>
    <row r="28" spans="1:9" x14ac:dyDescent="0.2">
      <c r="A28" s="17" t="s">
        <v>14</v>
      </c>
      <c r="B28" s="42" t="s">
        <v>125</v>
      </c>
      <c r="C28" s="42" t="s">
        <v>125</v>
      </c>
      <c r="D28" s="57">
        <f t="shared" si="1"/>
        <v>0</v>
      </c>
      <c r="E28" s="58"/>
      <c r="F28" s="58"/>
      <c r="G28" s="57">
        <f t="shared" si="2"/>
        <v>0</v>
      </c>
      <c r="H28" s="58"/>
      <c r="I28" s="58"/>
    </row>
    <row r="29" spans="1:9" x14ac:dyDescent="0.2">
      <c r="A29" s="17" t="s">
        <v>15</v>
      </c>
      <c r="B29" s="42" t="s">
        <v>125</v>
      </c>
      <c r="C29" s="42" t="s">
        <v>125</v>
      </c>
      <c r="D29" s="57">
        <f t="shared" si="1"/>
        <v>0</v>
      </c>
      <c r="E29" s="58"/>
      <c r="F29" s="58"/>
      <c r="G29" s="57">
        <f t="shared" si="2"/>
        <v>0</v>
      </c>
      <c r="H29" s="58"/>
      <c r="I29" s="58"/>
    </row>
    <row r="30" spans="1:9" x14ac:dyDescent="0.2">
      <c r="A30" s="17" t="s">
        <v>16</v>
      </c>
      <c r="B30" s="42" t="s">
        <v>125</v>
      </c>
      <c r="C30" s="42" t="s">
        <v>125</v>
      </c>
      <c r="D30" s="57">
        <f t="shared" si="1"/>
        <v>0</v>
      </c>
      <c r="E30" s="58"/>
      <c r="F30" s="58"/>
      <c r="G30" s="57">
        <f t="shared" si="2"/>
        <v>0</v>
      </c>
      <c r="H30" s="58"/>
      <c r="I30" s="58"/>
    </row>
    <row r="31" spans="1:9" x14ac:dyDescent="0.2">
      <c r="A31" s="17" t="s">
        <v>17</v>
      </c>
      <c r="B31" s="42" t="s">
        <v>125</v>
      </c>
      <c r="C31" s="42" t="s">
        <v>125</v>
      </c>
      <c r="D31" s="57">
        <f t="shared" si="1"/>
        <v>0</v>
      </c>
      <c r="E31" s="58"/>
      <c r="F31" s="58"/>
      <c r="G31" s="57">
        <f t="shared" si="2"/>
        <v>0</v>
      </c>
      <c r="H31" s="58"/>
      <c r="I31" s="58"/>
    </row>
    <row r="32" spans="1:9" x14ac:dyDescent="0.2">
      <c r="A32" s="12" t="s">
        <v>18</v>
      </c>
      <c r="B32" s="10">
        <f>+B33+B34</f>
        <v>782.48</v>
      </c>
      <c r="C32" s="10">
        <f t="shared" ref="C32:I32" si="6">+C33+C34</f>
        <v>508.03</v>
      </c>
      <c r="D32" s="63">
        <f t="shared" si="1"/>
        <v>75.778000000000006</v>
      </c>
      <c r="E32" s="57">
        <f t="shared" si="6"/>
        <v>0</v>
      </c>
      <c r="F32" s="57">
        <f t="shared" si="6"/>
        <v>75.778000000000006</v>
      </c>
      <c r="G32" s="63">
        <f t="shared" si="2"/>
        <v>404.71200000000005</v>
      </c>
      <c r="H32" s="57">
        <f t="shared" si="6"/>
        <v>0</v>
      </c>
      <c r="I32" s="57">
        <f t="shared" si="6"/>
        <v>404.71200000000005</v>
      </c>
    </row>
    <row r="33" spans="1:9" x14ac:dyDescent="0.2">
      <c r="A33" s="16" t="s">
        <v>19</v>
      </c>
      <c r="B33" s="14">
        <v>782.48</v>
      </c>
      <c r="C33" s="40">
        <f>254+254.03</f>
        <v>508.03</v>
      </c>
      <c r="D33" s="61">
        <f t="shared" si="1"/>
        <v>75.778000000000006</v>
      </c>
      <c r="E33" s="58"/>
      <c r="F33" s="58">
        <v>75.778000000000006</v>
      </c>
      <c r="G33" s="57">
        <f t="shared" si="2"/>
        <v>404.71200000000005</v>
      </c>
      <c r="H33" s="58"/>
      <c r="I33" s="51">
        <f>75.136+85.837+92.517+75.444+75.778</f>
        <v>404.71200000000005</v>
      </c>
    </row>
    <row r="34" spans="1:9" x14ac:dyDescent="0.2">
      <c r="A34" s="16" t="s">
        <v>20</v>
      </c>
      <c r="B34" s="14"/>
      <c r="C34" s="40"/>
      <c r="D34" s="61">
        <f t="shared" si="1"/>
        <v>0</v>
      </c>
      <c r="E34" s="58"/>
      <c r="F34" s="58"/>
      <c r="G34" s="57">
        <f t="shared" si="2"/>
        <v>0</v>
      </c>
      <c r="H34" s="58"/>
      <c r="I34" s="58"/>
    </row>
    <row r="35" spans="1:9" x14ac:dyDescent="0.2">
      <c r="A35" s="12" t="s">
        <v>21</v>
      </c>
      <c r="B35" s="10">
        <f t="shared" ref="B35:I35" si="7">+B39+B36</f>
        <v>2707.76</v>
      </c>
      <c r="C35" s="10">
        <f t="shared" si="7"/>
        <v>1512.58</v>
      </c>
      <c r="D35" s="64">
        <f t="shared" si="1"/>
        <v>241.815</v>
      </c>
      <c r="E35" s="57">
        <f t="shared" si="7"/>
        <v>25.954000000000001</v>
      </c>
      <c r="F35" s="57">
        <f t="shared" si="7"/>
        <v>215.86099999999999</v>
      </c>
      <c r="G35" s="64">
        <f t="shared" si="2"/>
        <v>1199.4100000000001</v>
      </c>
      <c r="H35" s="57">
        <f t="shared" si="7"/>
        <v>176.941</v>
      </c>
      <c r="I35" s="57">
        <f t="shared" si="7"/>
        <v>1022.4690000000001</v>
      </c>
    </row>
    <row r="36" spans="1:9" x14ac:dyDescent="0.2">
      <c r="A36" s="43" t="s">
        <v>132</v>
      </c>
      <c r="B36" s="14"/>
      <c r="C36" s="14"/>
      <c r="D36" s="57">
        <f t="shared" si="1"/>
        <v>0</v>
      </c>
      <c r="E36" s="59">
        <f t="shared" ref="E36:I36" si="8">+E37+E38</f>
        <v>0</v>
      </c>
      <c r="F36" s="59">
        <f t="shared" si="8"/>
        <v>0</v>
      </c>
      <c r="G36" s="57">
        <f t="shared" si="2"/>
        <v>0</v>
      </c>
      <c r="H36" s="59">
        <f t="shared" si="8"/>
        <v>0</v>
      </c>
      <c r="I36" s="59">
        <f t="shared" si="8"/>
        <v>0</v>
      </c>
    </row>
    <row r="37" spans="1:9" x14ac:dyDescent="0.2">
      <c r="A37" s="16" t="s">
        <v>136</v>
      </c>
      <c r="B37" s="42" t="s">
        <v>125</v>
      </c>
      <c r="C37" s="42" t="s">
        <v>125</v>
      </c>
      <c r="D37" s="57">
        <f t="shared" si="1"/>
        <v>0</v>
      </c>
      <c r="E37" s="58"/>
      <c r="F37" s="58"/>
      <c r="G37" s="57">
        <f t="shared" si="2"/>
        <v>0</v>
      </c>
      <c r="H37" s="58"/>
      <c r="I37" s="58"/>
    </row>
    <row r="38" spans="1:9" x14ac:dyDescent="0.2">
      <c r="A38" s="44" t="s">
        <v>135</v>
      </c>
      <c r="B38" s="42" t="s">
        <v>125</v>
      </c>
      <c r="C38" s="42" t="s">
        <v>125</v>
      </c>
      <c r="D38" s="57">
        <f t="shared" si="1"/>
        <v>0</v>
      </c>
      <c r="E38" s="58"/>
      <c r="F38" s="58"/>
      <c r="G38" s="57">
        <f t="shared" si="2"/>
        <v>0</v>
      </c>
      <c r="H38" s="58"/>
      <c r="I38" s="58"/>
    </row>
    <row r="39" spans="1:9" x14ac:dyDescent="0.2">
      <c r="A39" s="43" t="s">
        <v>133</v>
      </c>
      <c r="B39" s="14">
        <v>2707.76</v>
      </c>
      <c r="C39" s="14">
        <f>653+859.58</f>
        <v>1512.58</v>
      </c>
      <c r="D39" s="57">
        <f t="shared" si="1"/>
        <v>241.815</v>
      </c>
      <c r="E39" s="59">
        <f>+E40+E41+E42+E43+E44+E45+E46+E47+E48+E49+E50+E51+E52+E53+E54+E55+E56+E57+E58+E59+E60+E61+E62+E63+E64+E65+E66+E67+E68+E69</f>
        <v>25.954000000000001</v>
      </c>
      <c r="F39" s="59">
        <f>+F40+F41+F42+F43+F44+F45+F46+F47+F48+F49+F50+F51+F52+F53+F54+F55+F56+F57+F58+F59+F60+F61+F62+F63+F64+F65+F66+F67+F68+F69</f>
        <v>215.86099999999999</v>
      </c>
      <c r="G39" s="57">
        <f t="shared" si="2"/>
        <v>1199.4100000000001</v>
      </c>
      <c r="H39" s="59">
        <f>+H40+H41+H42+H43+H44+H45+H46+H47+H48+H49+H50+H51+H52+H53+H54+H55+H56+H57+H58+H59+H60+H61+H62+H63+H64+H65+H66+H67+H68+H69</f>
        <v>176.941</v>
      </c>
      <c r="I39" s="59">
        <f>+I40+I41+I42+I43+I44+I45+I46+I47+I48+I49+I50+I51+I52+I53+I54+I55+I56+I57+I58+I59+I60+I61+I62+I63+I64+I65+I66+I67+I68+I69</f>
        <v>1022.4690000000001</v>
      </c>
    </row>
    <row r="40" spans="1:9" x14ac:dyDescent="0.2">
      <c r="A40" s="16" t="s">
        <v>22</v>
      </c>
      <c r="B40" s="42" t="s">
        <v>125</v>
      </c>
      <c r="C40" s="42" t="s">
        <v>125</v>
      </c>
      <c r="D40" s="57">
        <f t="shared" si="1"/>
        <v>0</v>
      </c>
      <c r="E40" s="58"/>
      <c r="F40" s="58"/>
      <c r="G40" s="57">
        <f t="shared" si="2"/>
        <v>0</v>
      </c>
      <c r="H40" s="58"/>
      <c r="I40" s="58"/>
    </row>
    <row r="41" spans="1:9" x14ac:dyDescent="0.2">
      <c r="A41" s="16" t="s">
        <v>23</v>
      </c>
      <c r="B41" s="42" t="s">
        <v>125</v>
      </c>
      <c r="C41" s="42" t="s">
        <v>125</v>
      </c>
      <c r="D41" s="57">
        <f t="shared" si="1"/>
        <v>0</v>
      </c>
      <c r="E41" s="58"/>
      <c r="F41" s="58"/>
      <c r="G41" s="57">
        <f t="shared" si="2"/>
        <v>0</v>
      </c>
      <c r="H41" s="58"/>
      <c r="I41" s="58"/>
    </row>
    <row r="42" spans="1:9" x14ac:dyDescent="0.2">
      <c r="A42" s="16" t="s">
        <v>24</v>
      </c>
      <c r="B42" s="42" t="s">
        <v>125</v>
      </c>
      <c r="C42" s="42" t="s">
        <v>125</v>
      </c>
      <c r="D42" s="57">
        <f t="shared" si="1"/>
        <v>6.1790000000000003</v>
      </c>
      <c r="E42" s="58"/>
      <c r="F42" s="58">
        <v>6.1790000000000003</v>
      </c>
      <c r="G42" s="57">
        <f t="shared" si="2"/>
        <v>29.091999999999999</v>
      </c>
      <c r="H42" s="58"/>
      <c r="I42" s="51">
        <f>4.356+8.387+3.511+6.659+6.179</f>
        <v>29.091999999999999</v>
      </c>
    </row>
    <row r="43" spans="1:9" x14ac:dyDescent="0.2">
      <c r="A43" s="16" t="s">
        <v>134</v>
      </c>
      <c r="B43" s="42" t="s">
        <v>125</v>
      </c>
      <c r="C43" s="42" t="s">
        <v>125</v>
      </c>
      <c r="D43" s="57">
        <f t="shared" si="1"/>
        <v>0</v>
      </c>
      <c r="E43" s="58"/>
      <c r="F43" s="58"/>
      <c r="G43" s="57">
        <f t="shared" si="2"/>
        <v>0</v>
      </c>
      <c r="H43" s="58"/>
      <c r="I43" s="58"/>
    </row>
    <row r="44" spans="1:9" x14ac:dyDescent="0.2">
      <c r="A44" s="16" t="s">
        <v>25</v>
      </c>
      <c r="B44" s="42" t="s">
        <v>125</v>
      </c>
      <c r="C44" s="42" t="s">
        <v>125</v>
      </c>
      <c r="D44" s="57">
        <f t="shared" si="1"/>
        <v>0</v>
      </c>
      <c r="E44" s="58"/>
      <c r="F44" s="58"/>
      <c r="G44" s="57">
        <f t="shared" si="2"/>
        <v>0</v>
      </c>
      <c r="H44" s="58"/>
      <c r="I44" s="58"/>
    </row>
    <row r="45" spans="1:9" x14ac:dyDescent="0.2">
      <c r="A45" s="16" t="s">
        <v>26</v>
      </c>
      <c r="B45" s="42" t="s">
        <v>125</v>
      </c>
      <c r="C45" s="42" t="s">
        <v>125</v>
      </c>
      <c r="D45" s="57">
        <f t="shared" si="1"/>
        <v>25.954000000000001</v>
      </c>
      <c r="E45" s="52">
        <v>25.954000000000001</v>
      </c>
      <c r="F45" s="58"/>
      <c r="G45" s="57">
        <f t="shared" si="2"/>
        <v>176.941</v>
      </c>
      <c r="H45" s="51">
        <f>37.747+113.24+25.954</f>
        <v>176.941</v>
      </c>
      <c r="I45" s="58"/>
    </row>
    <row r="46" spans="1:9" x14ac:dyDescent="0.2">
      <c r="A46" s="16" t="s">
        <v>27</v>
      </c>
      <c r="B46" s="42" t="s">
        <v>125</v>
      </c>
      <c r="C46" s="42" t="s">
        <v>125</v>
      </c>
      <c r="D46" s="57">
        <f t="shared" si="1"/>
        <v>0</v>
      </c>
      <c r="E46" s="58"/>
      <c r="F46" s="58"/>
      <c r="G46" s="57">
        <f t="shared" si="2"/>
        <v>0</v>
      </c>
      <c r="H46" s="58"/>
      <c r="I46" s="58"/>
    </row>
    <row r="47" spans="1:9" x14ac:dyDescent="0.2">
      <c r="A47" s="16" t="s">
        <v>28</v>
      </c>
      <c r="B47" s="42" t="s">
        <v>125</v>
      </c>
      <c r="C47" s="42" t="s">
        <v>125</v>
      </c>
      <c r="D47" s="57">
        <f t="shared" si="1"/>
        <v>0</v>
      </c>
      <c r="E47" s="58"/>
      <c r="F47" s="58"/>
      <c r="G47" s="57">
        <f t="shared" si="2"/>
        <v>0</v>
      </c>
      <c r="H47" s="58"/>
      <c r="I47" s="58"/>
    </row>
    <row r="48" spans="1:9" x14ac:dyDescent="0.2">
      <c r="A48" s="16" t="s">
        <v>29</v>
      </c>
      <c r="B48" s="42" t="s">
        <v>125</v>
      </c>
      <c r="C48" s="42" t="s">
        <v>125</v>
      </c>
      <c r="D48" s="57">
        <f t="shared" si="1"/>
        <v>0</v>
      </c>
      <c r="E48" s="58"/>
      <c r="F48" s="58"/>
      <c r="G48" s="57">
        <f t="shared" si="2"/>
        <v>0</v>
      </c>
      <c r="H48" s="58"/>
      <c r="I48" s="58"/>
    </row>
    <row r="49" spans="1:11" x14ac:dyDescent="0.2">
      <c r="A49" s="16" t="s">
        <v>30</v>
      </c>
      <c r="B49" s="42" t="s">
        <v>125</v>
      </c>
      <c r="C49" s="42" t="s">
        <v>125</v>
      </c>
      <c r="D49" s="57">
        <f t="shared" si="1"/>
        <v>0</v>
      </c>
      <c r="E49" s="58"/>
      <c r="F49" s="58"/>
      <c r="G49" s="57">
        <f t="shared" si="2"/>
        <v>0</v>
      </c>
      <c r="H49" s="58"/>
      <c r="I49" s="58"/>
    </row>
    <row r="50" spans="1:11" x14ac:dyDescent="0.2">
      <c r="A50" s="16" t="s">
        <v>31</v>
      </c>
      <c r="B50" s="42" t="s">
        <v>125</v>
      </c>
      <c r="C50" s="42" t="s">
        <v>125</v>
      </c>
      <c r="D50" s="57">
        <f t="shared" si="1"/>
        <v>0</v>
      </c>
      <c r="E50" s="58"/>
      <c r="F50" s="58"/>
      <c r="G50" s="57">
        <f t="shared" si="2"/>
        <v>0</v>
      </c>
      <c r="H50" s="58"/>
      <c r="I50" s="58"/>
    </row>
    <row r="51" spans="1:11" x14ac:dyDescent="0.2">
      <c r="A51" s="16" t="s">
        <v>32</v>
      </c>
      <c r="B51" s="42" t="s">
        <v>125</v>
      </c>
      <c r="C51" s="42" t="s">
        <v>125</v>
      </c>
      <c r="D51" s="57">
        <f t="shared" si="1"/>
        <v>-0.72199999999999953</v>
      </c>
      <c r="E51" s="58"/>
      <c r="F51" s="73">
        <f>13.967-14.689</f>
        <v>-0.72199999999999953</v>
      </c>
      <c r="G51" s="75">
        <f t="shared" si="2"/>
        <v>61.148000000000003</v>
      </c>
      <c r="H51" s="73"/>
      <c r="I51" s="73">
        <f>13.999+25.639+2.95+19.282+13.967-14.689</f>
        <v>61.148000000000003</v>
      </c>
      <c r="K51" s="71"/>
    </row>
    <row r="52" spans="1:11" x14ac:dyDescent="0.2">
      <c r="A52" s="16" t="s">
        <v>33</v>
      </c>
      <c r="B52" s="42" t="s">
        <v>125</v>
      </c>
      <c r="C52" s="42" t="s">
        <v>125</v>
      </c>
      <c r="D52" s="57">
        <f t="shared" si="1"/>
        <v>35.373000000000005</v>
      </c>
      <c r="E52" s="58"/>
      <c r="F52" s="73">
        <f>20.684+14.689</f>
        <v>35.373000000000005</v>
      </c>
      <c r="G52" s="75">
        <f t="shared" si="2"/>
        <v>118.14099999999999</v>
      </c>
      <c r="H52" s="73"/>
      <c r="I52" s="73">
        <f>19.317+10.951+22.416+30.084+20.684+14.689</f>
        <v>118.14099999999999</v>
      </c>
      <c r="K52" s="71"/>
    </row>
    <row r="53" spans="1:11" x14ac:dyDescent="0.2">
      <c r="A53" s="13" t="s">
        <v>135</v>
      </c>
      <c r="B53" s="42" t="s">
        <v>125</v>
      </c>
      <c r="C53" s="42" t="s">
        <v>125</v>
      </c>
      <c r="D53" s="57">
        <f t="shared" si="1"/>
        <v>0</v>
      </c>
      <c r="E53" s="58"/>
      <c r="F53" s="58"/>
      <c r="G53" s="57">
        <f t="shared" si="2"/>
        <v>0</v>
      </c>
      <c r="H53" s="58"/>
      <c r="I53" s="58"/>
      <c r="K53" s="71"/>
    </row>
    <row r="54" spans="1:11" x14ac:dyDescent="0.2">
      <c r="A54" s="16" t="s">
        <v>34</v>
      </c>
      <c r="B54" s="42" t="s">
        <v>125</v>
      </c>
      <c r="C54" s="42" t="s">
        <v>125</v>
      </c>
      <c r="D54" s="57">
        <f t="shared" si="1"/>
        <v>0</v>
      </c>
      <c r="E54" s="58"/>
      <c r="F54" s="58"/>
      <c r="G54" s="57">
        <f t="shared" si="2"/>
        <v>0</v>
      </c>
      <c r="H54" s="58"/>
      <c r="I54" s="58"/>
    </row>
    <row r="55" spans="1:11" x14ac:dyDescent="0.2">
      <c r="A55" s="16" t="s">
        <v>35</v>
      </c>
      <c r="B55" s="42" t="s">
        <v>125</v>
      </c>
      <c r="C55" s="42" t="s">
        <v>125</v>
      </c>
      <c r="D55" s="57">
        <f t="shared" si="1"/>
        <v>0</v>
      </c>
      <c r="E55" s="58"/>
      <c r="F55" s="58"/>
      <c r="G55" s="57">
        <f t="shared" si="2"/>
        <v>0</v>
      </c>
      <c r="H55" s="58"/>
      <c r="I55" s="58"/>
    </row>
    <row r="56" spans="1:11" x14ac:dyDescent="0.2">
      <c r="A56" s="16" t="s">
        <v>36</v>
      </c>
      <c r="B56" s="42" t="s">
        <v>125</v>
      </c>
      <c r="C56" s="42" t="s">
        <v>125</v>
      </c>
      <c r="D56" s="57">
        <f t="shared" si="1"/>
        <v>0</v>
      </c>
      <c r="E56" s="58"/>
      <c r="F56" s="58"/>
      <c r="G56" s="57">
        <f t="shared" si="2"/>
        <v>0</v>
      </c>
      <c r="H56" s="58"/>
      <c r="I56" s="58"/>
    </row>
    <row r="57" spans="1:11" x14ac:dyDescent="0.2">
      <c r="A57" s="16" t="s">
        <v>37</v>
      </c>
      <c r="B57" s="42" t="s">
        <v>125</v>
      </c>
      <c r="C57" s="42" t="s">
        <v>125</v>
      </c>
      <c r="D57" s="57">
        <f t="shared" si="1"/>
        <v>0</v>
      </c>
      <c r="E57" s="58"/>
      <c r="F57" s="58"/>
      <c r="G57" s="57">
        <f t="shared" si="2"/>
        <v>0</v>
      </c>
      <c r="H57" s="58"/>
      <c r="I57" s="58"/>
    </row>
    <row r="58" spans="1:11" x14ac:dyDescent="0.2">
      <c r="A58" s="16" t="s">
        <v>38</v>
      </c>
      <c r="B58" s="42" t="s">
        <v>125</v>
      </c>
      <c r="C58" s="42" t="s">
        <v>125</v>
      </c>
      <c r="D58" s="57">
        <f t="shared" si="1"/>
        <v>0</v>
      </c>
      <c r="E58" s="58"/>
      <c r="F58" s="58"/>
      <c r="G58" s="57">
        <f t="shared" si="2"/>
        <v>0</v>
      </c>
      <c r="H58" s="58"/>
      <c r="I58" s="58"/>
    </row>
    <row r="59" spans="1:11" x14ac:dyDescent="0.2">
      <c r="A59" s="16" t="s">
        <v>39</v>
      </c>
      <c r="B59" s="42" t="s">
        <v>125</v>
      </c>
      <c r="C59" s="42" t="s">
        <v>125</v>
      </c>
      <c r="D59" s="57">
        <f t="shared" si="1"/>
        <v>0</v>
      </c>
      <c r="E59" s="58"/>
      <c r="F59" s="58"/>
      <c r="G59" s="57">
        <f t="shared" si="2"/>
        <v>0</v>
      </c>
      <c r="H59" s="58"/>
      <c r="I59" s="58"/>
    </row>
    <row r="60" spans="1:11" x14ac:dyDescent="0.2">
      <c r="A60" s="16" t="s">
        <v>40</v>
      </c>
      <c r="B60" s="42" t="s">
        <v>125</v>
      </c>
      <c r="C60" s="42" t="s">
        <v>125</v>
      </c>
      <c r="D60" s="57">
        <f t="shared" si="1"/>
        <v>0</v>
      </c>
      <c r="E60" s="58"/>
      <c r="F60" s="58"/>
      <c r="G60" s="57">
        <f t="shared" si="2"/>
        <v>0</v>
      </c>
      <c r="H60" s="58"/>
      <c r="I60" s="58"/>
    </row>
    <row r="61" spans="1:11" x14ac:dyDescent="0.2">
      <c r="A61" s="16" t="s">
        <v>41</v>
      </c>
      <c r="B61" s="42" t="s">
        <v>125</v>
      </c>
      <c r="C61" s="42" t="s">
        <v>125</v>
      </c>
      <c r="D61" s="57">
        <f t="shared" si="1"/>
        <v>72.254000000000005</v>
      </c>
      <c r="E61" s="58"/>
      <c r="F61" s="58">
        <v>72.254000000000005</v>
      </c>
      <c r="G61" s="57">
        <f t="shared" si="2"/>
        <v>300.20100000000002</v>
      </c>
      <c r="H61" s="58"/>
      <c r="I61" s="51">
        <f>0.003+115.44+112.504+72.254</f>
        <v>300.20100000000002</v>
      </c>
    </row>
    <row r="62" spans="1:11" x14ac:dyDescent="0.2">
      <c r="A62" s="16" t="s">
        <v>42</v>
      </c>
      <c r="B62" s="42" t="s">
        <v>125</v>
      </c>
      <c r="C62" s="42" t="s">
        <v>125</v>
      </c>
      <c r="D62" s="57">
        <f t="shared" si="1"/>
        <v>0</v>
      </c>
      <c r="E62" s="58"/>
      <c r="F62" s="58"/>
      <c r="G62" s="57">
        <f t="shared" si="2"/>
        <v>0</v>
      </c>
      <c r="H62" s="58"/>
      <c r="I62" s="58"/>
    </row>
    <row r="63" spans="1:11" x14ac:dyDescent="0.2">
      <c r="A63" s="16" t="s">
        <v>43</v>
      </c>
      <c r="B63" s="42" t="s">
        <v>125</v>
      </c>
      <c r="C63" s="42" t="s">
        <v>125</v>
      </c>
      <c r="D63" s="57">
        <f t="shared" si="1"/>
        <v>102.777</v>
      </c>
      <c r="E63" s="58"/>
      <c r="F63" s="58">
        <v>102.777</v>
      </c>
      <c r="G63" s="57">
        <f t="shared" si="2"/>
        <v>513.88700000000006</v>
      </c>
      <c r="H63" s="58"/>
      <c r="I63" s="51">
        <f>91.358+114.193+68.533+137.026+102.777</f>
        <v>513.88700000000006</v>
      </c>
    </row>
    <row r="64" spans="1:11" x14ac:dyDescent="0.2">
      <c r="A64" s="16" t="s">
        <v>44</v>
      </c>
      <c r="B64" s="42" t="s">
        <v>125</v>
      </c>
      <c r="C64" s="42" t="s">
        <v>125</v>
      </c>
      <c r="D64" s="57">
        <f t="shared" si="1"/>
        <v>0</v>
      </c>
      <c r="E64" s="58"/>
      <c r="F64" s="58"/>
      <c r="G64" s="57">
        <f t="shared" si="2"/>
        <v>0</v>
      </c>
      <c r="H64" s="58"/>
      <c r="I64" s="58"/>
    </row>
    <row r="65" spans="1:11" x14ac:dyDescent="0.2">
      <c r="A65" s="16" t="s">
        <v>45</v>
      </c>
      <c r="B65" s="42" t="s">
        <v>125</v>
      </c>
      <c r="C65" s="42" t="s">
        <v>125</v>
      </c>
      <c r="D65" s="57">
        <f t="shared" si="1"/>
        <v>0</v>
      </c>
      <c r="E65" s="58"/>
      <c r="F65" s="58"/>
      <c r="G65" s="57">
        <f t="shared" si="2"/>
        <v>0</v>
      </c>
      <c r="H65" s="58"/>
      <c r="I65" s="58"/>
    </row>
    <row r="66" spans="1:11" x14ac:dyDescent="0.2">
      <c r="A66" s="16" t="s">
        <v>138</v>
      </c>
      <c r="B66" s="42" t="s">
        <v>125</v>
      </c>
      <c r="C66" s="42" t="s">
        <v>125</v>
      </c>
      <c r="D66" s="57">
        <f t="shared" si="1"/>
        <v>0</v>
      </c>
      <c r="E66" s="58"/>
      <c r="F66" s="58"/>
      <c r="G66" s="57">
        <f t="shared" si="2"/>
        <v>0</v>
      </c>
      <c r="H66" s="58"/>
      <c r="I66" s="58"/>
    </row>
    <row r="67" spans="1:11" x14ac:dyDescent="0.2">
      <c r="A67" s="16" t="s">
        <v>139</v>
      </c>
      <c r="B67" s="42" t="s">
        <v>125</v>
      </c>
      <c r="C67" s="42" t="s">
        <v>125</v>
      </c>
      <c r="D67" s="57">
        <f t="shared" si="1"/>
        <v>0</v>
      </c>
      <c r="E67" s="58"/>
      <c r="F67" s="58"/>
      <c r="G67" s="57">
        <f t="shared" si="2"/>
        <v>0</v>
      </c>
      <c r="H67" s="58"/>
      <c r="I67" s="58"/>
    </row>
    <row r="68" spans="1:11" x14ac:dyDescent="0.2">
      <c r="A68" s="16" t="s">
        <v>140</v>
      </c>
      <c r="B68" s="42" t="s">
        <v>125</v>
      </c>
      <c r="C68" s="42" t="s">
        <v>125</v>
      </c>
      <c r="D68" s="57">
        <f t="shared" si="1"/>
        <v>0</v>
      </c>
      <c r="E68" s="58"/>
      <c r="F68" s="58"/>
      <c r="G68" s="57">
        <f t="shared" si="2"/>
        <v>0</v>
      </c>
      <c r="H68" s="58"/>
      <c r="I68" s="58"/>
    </row>
    <row r="69" spans="1:11" x14ac:dyDescent="0.2">
      <c r="A69" s="16" t="s">
        <v>143</v>
      </c>
      <c r="B69" s="42" t="s">
        <v>125</v>
      </c>
      <c r="C69" s="42" t="s">
        <v>125</v>
      </c>
      <c r="D69" s="57">
        <f t="shared" si="1"/>
        <v>0</v>
      </c>
      <c r="E69" s="58"/>
      <c r="F69" s="58"/>
      <c r="G69" s="57">
        <f t="shared" si="2"/>
        <v>0</v>
      </c>
      <c r="H69" s="58"/>
      <c r="I69" s="58"/>
    </row>
    <row r="70" spans="1:11" x14ac:dyDescent="0.2">
      <c r="A70" s="12" t="s">
        <v>46</v>
      </c>
      <c r="B70" s="10"/>
      <c r="C70" s="40"/>
      <c r="D70" s="57">
        <f t="shared" si="1"/>
        <v>0</v>
      </c>
      <c r="E70" s="58"/>
      <c r="F70" s="58"/>
      <c r="G70" s="57">
        <f t="shared" si="2"/>
        <v>0</v>
      </c>
      <c r="H70" s="58"/>
      <c r="I70" s="58"/>
    </row>
    <row r="71" spans="1:11" x14ac:dyDescent="0.2">
      <c r="A71" s="12" t="s">
        <v>47</v>
      </c>
      <c r="B71" s="10">
        <v>973.72</v>
      </c>
      <c r="C71" s="10">
        <f>298+339.39</f>
        <v>637.39</v>
      </c>
      <c r="D71" s="61">
        <f t="shared" si="1"/>
        <v>104.84400000000002</v>
      </c>
      <c r="E71" s="57">
        <f t="shared" ref="E71:I71" si="9">+E72+E76+E80+E81+E82</f>
        <v>104.84400000000002</v>
      </c>
      <c r="F71" s="57">
        <f t="shared" si="9"/>
        <v>0</v>
      </c>
      <c r="G71" s="61">
        <f t="shared" si="2"/>
        <v>517.01599999999996</v>
      </c>
      <c r="H71" s="57">
        <f t="shared" si="9"/>
        <v>517.01599999999996</v>
      </c>
      <c r="I71" s="57">
        <f t="shared" si="9"/>
        <v>0</v>
      </c>
    </row>
    <row r="72" spans="1:11" x14ac:dyDescent="0.2">
      <c r="A72" s="12" t="s">
        <v>48</v>
      </c>
      <c r="B72" s="42" t="s">
        <v>125</v>
      </c>
      <c r="C72" s="42" t="s">
        <v>125</v>
      </c>
      <c r="D72" s="57">
        <f t="shared" si="1"/>
        <v>71.393000000000015</v>
      </c>
      <c r="E72" s="59">
        <f t="shared" ref="E72:I72" si="10">+E73+E74+E75</f>
        <v>71.393000000000015</v>
      </c>
      <c r="F72" s="59">
        <f t="shared" si="10"/>
        <v>0</v>
      </c>
      <c r="G72" s="57">
        <f t="shared" si="2"/>
        <v>389.19199999999995</v>
      </c>
      <c r="H72" s="59">
        <f t="shared" si="10"/>
        <v>389.19199999999995</v>
      </c>
      <c r="I72" s="59">
        <f t="shared" si="10"/>
        <v>0</v>
      </c>
    </row>
    <row r="73" spans="1:11" x14ac:dyDescent="0.2">
      <c r="A73" s="16" t="s">
        <v>49</v>
      </c>
      <c r="B73" s="42" t="s">
        <v>125</v>
      </c>
      <c r="C73" s="42" t="s">
        <v>125</v>
      </c>
      <c r="D73" s="57">
        <f t="shared" si="1"/>
        <v>148.54500000000002</v>
      </c>
      <c r="E73" s="73">
        <f>66.444+82.101</f>
        <v>148.54500000000002</v>
      </c>
      <c r="F73" s="58"/>
      <c r="G73" s="57">
        <f t="shared" si="2"/>
        <v>295.339</v>
      </c>
      <c r="H73" s="73">
        <f>67.599+12.751+0.006+66.438+66.444+82.101</f>
        <v>295.339</v>
      </c>
      <c r="I73" s="58"/>
      <c r="K73" s="71"/>
    </row>
    <row r="74" spans="1:11" x14ac:dyDescent="0.2">
      <c r="A74" s="16" t="s">
        <v>50</v>
      </c>
      <c r="B74" s="42" t="s">
        <v>125</v>
      </c>
      <c r="C74" s="42" t="s">
        <v>125</v>
      </c>
      <c r="D74" s="57">
        <f t="shared" si="1"/>
        <v>0</v>
      </c>
      <c r="E74" s="73"/>
      <c r="F74" s="58"/>
      <c r="G74" s="57">
        <f t="shared" si="2"/>
        <v>0</v>
      </c>
      <c r="H74" s="73"/>
      <c r="I74" s="58"/>
      <c r="K74" s="71"/>
    </row>
    <row r="75" spans="1:11" x14ac:dyDescent="0.2">
      <c r="A75" s="21" t="s">
        <v>51</v>
      </c>
      <c r="B75" s="42" t="s">
        <v>125</v>
      </c>
      <c r="C75" s="42" t="s">
        <v>125</v>
      </c>
      <c r="D75" s="57">
        <f t="shared" si="1"/>
        <v>-77.152000000000001</v>
      </c>
      <c r="E75" s="73">
        <f>17.7-94.852</f>
        <v>-77.152000000000001</v>
      </c>
      <c r="F75" s="58"/>
      <c r="G75" s="57">
        <f t="shared" si="2"/>
        <v>93.852999999999952</v>
      </c>
      <c r="H75" s="73">
        <f>9.046+144.259+17.7+17.7-94.852</f>
        <v>93.852999999999952</v>
      </c>
      <c r="I75" s="58"/>
      <c r="K75" s="71"/>
    </row>
    <row r="76" spans="1:11" x14ac:dyDescent="0.2">
      <c r="A76" s="12" t="s">
        <v>52</v>
      </c>
      <c r="B76" s="42" t="s">
        <v>125</v>
      </c>
      <c r="C76" s="42" t="s">
        <v>125</v>
      </c>
      <c r="D76" s="57">
        <f t="shared" si="1"/>
        <v>33.451000000000001</v>
      </c>
      <c r="E76" s="74">
        <f t="shared" ref="E76:I76" si="11">+E77+E78+E79</f>
        <v>33.451000000000001</v>
      </c>
      <c r="F76" s="59">
        <f t="shared" si="11"/>
        <v>0</v>
      </c>
      <c r="G76" s="57">
        <f t="shared" si="2"/>
        <v>127.824</v>
      </c>
      <c r="H76" s="73">
        <f>H77+H78+H79</f>
        <v>127.824</v>
      </c>
      <c r="I76" s="59">
        <f t="shared" si="11"/>
        <v>0</v>
      </c>
    </row>
    <row r="77" spans="1:11" x14ac:dyDescent="0.2">
      <c r="A77" s="21" t="s">
        <v>49</v>
      </c>
      <c r="B77" s="42" t="s">
        <v>125</v>
      </c>
      <c r="C77" s="42" t="s">
        <v>125</v>
      </c>
      <c r="D77" s="57">
        <f t="shared" si="1"/>
        <v>12.750999999999999</v>
      </c>
      <c r="E77" s="73">
        <v>12.750999999999999</v>
      </c>
      <c r="F77" s="58"/>
      <c r="G77" s="57">
        <f t="shared" si="2"/>
        <v>39.847999999999999</v>
      </c>
      <c r="H77" s="73">
        <f>14.345+12.752+12.751</f>
        <v>39.847999999999999</v>
      </c>
      <c r="I77" s="58"/>
      <c r="K77" s="72"/>
    </row>
    <row r="78" spans="1:11" x14ac:dyDescent="0.2">
      <c r="A78" s="22" t="s">
        <v>50</v>
      </c>
      <c r="B78" s="42" t="s">
        <v>125</v>
      </c>
      <c r="C78" s="42" t="s">
        <v>125</v>
      </c>
      <c r="D78" s="57">
        <f t="shared" si="1"/>
        <v>0</v>
      </c>
      <c r="E78" s="58"/>
      <c r="F78" s="58"/>
      <c r="G78" s="57">
        <f t="shared" si="2"/>
        <v>0</v>
      </c>
      <c r="H78" s="58"/>
      <c r="I78" s="58"/>
    </row>
    <row r="79" spans="1:11" x14ac:dyDescent="0.2">
      <c r="A79" s="16" t="s">
        <v>53</v>
      </c>
      <c r="B79" s="42" t="s">
        <v>125</v>
      </c>
      <c r="C79" s="42" t="s">
        <v>125</v>
      </c>
      <c r="D79" s="57">
        <f t="shared" si="1"/>
        <v>20.7</v>
      </c>
      <c r="E79" s="58">
        <v>20.7</v>
      </c>
      <c r="F79" s="58"/>
      <c r="G79" s="57">
        <f t="shared" si="2"/>
        <v>87.975999999999999</v>
      </c>
      <c r="H79" s="51">
        <f>15.525+33.638+18.113+20.7</f>
        <v>87.975999999999999</v>
      </c>
      <c r="I79" s="58"/>
    </row>
    <row r="80" spans="1:11" x14ac:dyDescent="0.2">
      <c r="A80" s="16" t="s">
        <v>54</v>
      </c>
      <c r="B80" s="42" t="s">
        <v>125</v>
      </c>
      <c r="C80" s="42" t="s">
        <v>125</v>
      </c>
      <c r="D80" s="57">
        <f t="shared" si="1"/>
        <v>0</v>
      </c>
      <c r="E80" s="58"/>
      <c r="F80" s="58"/>
      <c r="G80" s="57">
        <f t="shared" si="2"/>
        <v>0</v>
      </c>
      <c r="H80" s="58"/>
      <c r="I80" s="58"/>
    </row>
    <row r="81" spans="1:26" x14ac:dyDescent="0.2">
      <c r="A81" s="16" t="s">
        <v>55</v>
      </c>
      <c r="B81" s="42" t="s">
        <v>125</v>
      </c>
      <c r="C81" s="42" t="s">
        <v>125</v>
      </c>
      <c r="D81" s="57">
        <f t="shared" ref="D81:D149" si="12">+E81+F81</f>
        <v>0</v>
      </c>
      <c r="E81" s="58"/>
      <c r="F81" s="58"/>
      <c r="G81" s="57">
        <f t="shared" ref="G81:G149" si="13">+H81+I81</f>
        <v>0</v>
      </c>
      <c r="H81" s="58"/>
      <c r="I81" s="58"/>
    </row>
    <row r="82" spans="1:26" x14ac:dyDescent="0.2">
      <c r="A82" s="16" t="s">
        <v>56</v>
      </c>
      <c r="B82" s="42" t="s">
        <v>125</v>
      </c>
      <c r="C82" s="42" t="s">
        <v>125</v>
      </c>
      <c r="D82" s="57">
        <f t="shared" si="12"/>
        <v>0</v>
      </c>
      <c r="E82" s="58"/>
      <c r="F82" s="58"/>
      <c r="G82" s="57">
        <f t="shared" si="13"/>
        <v>0</v>
      </c>
      <c r="H82" s="58"/>
      <c r="I82" s="58"/>
    </row>
    <row r="83" spans="1:26" ht="25.5" x14ac:dyDescent="0.2">
      <c r="A83" s="12" t="s">
        <v>57</v>
      </c>
      <c r="B83" s="10"/>
      <c r="C83" s="10"/>
      <c r="D83" s="57">
        <f t="shared" si="12"/>
        <v>0</v>
      </c>
      <c r="E83" s="57">
        <f t="shared" ref="E83:I83" si="14">+E84+E85+E86+E87</f>
        <v>0</v>
      </c>
      <c r="F83" s="57">
        <f t="shared" si="14"/>
        <v>0</v>
      </c>
      <c r="G83" s="57">
        <f t="shared" si="13"/>
        <v>0</v>
      </c>
      <c r="H83" s="57">
        <f t="shared" si="14"/>
        <v>0</v>
      </c>
      <c r="I83" s="57">
        <f t="shared" si="14"/>
        <v>0</v>
      </c>
    </row>
    <row r="84" spans="1:26" x14ac:dyDescent="0.2">
      <c r="A84" s="16" t="s">
        <v>58</v>
      </c>
      <c r="B84" s="42" t="s">
        <v>125</v>
      </c>
      <c r="C84" s="42" t="s">
        <v>125</v>
      </c>
      <c r="D84" s="57">
        <f t="shared" si="12"/>
        <v>0</v>
      </c>
      <c r="E84" s="58"/>
      <c r="F84" s="58"/>
      <c r="G84" s="57">
        <f t="shared" si="13"/>
        <v>0</v>
      </c>
      <c r="H84" s="58"/>
      <c r="I84" s="58"/>
    </row>
    <row r="85" spans="1:26" x14ac:dyDescent="0.2">
      <c r="A85" s="16" t="s">
        <v>59</v>
      </c>
      <c r="B85" s="42" t="s">
        <v>125</v>
      </c>
      <c r="C85" s="42" t="s">
        <v>125</v>
      </c>
      <c r="D85" s="57">
        <f t="shared" si="12"/>
        <v>0</v>
      </c>
      <c r="E85" s="58"/>
      <c r="F85" s="58"/>
      <c r="G85" s="57">
        <f t="shared" si="13"/>
        <v>0</v>
      </c>
      <c r="H85" s="58"/>
      <c r="I85" s="58"/>
    </row>
    <row r="86" spans="1:26" x14ac:dyDescent="0.2">
      <c r="A86" s="16" t="s">
        <v>60</v>
      </c>
      <c r="B86" s="42" t="s">
        <v>125</v>
      </c>
      <c r="C86" s="42" t="s">
        <v>125</v>
      </c>
      <c r="D86" s="57">
        <f t="shared" si="12"/>
        <v>0</v>
      </c>
      <c r="E86" s="58"/>
      <c r="F86" s="58"/>
      <c r="G86" s="57">
        <f t="shared" si="13"/>
        <v>0</v>
      </c>
      <c r="H86" s="58"/>
      <c r="I86" s="58"/>
    </row>
    <row r="87" spans="1:26" x14ac:dyDescent="0.2">
      <c r="A87" s="16" t="s">
        <v>61</v>
      </c>
      <c r="B87" s="42" t="s">
        <v>125</v>
      </c>
      <c r="C87" s="42" t="s">
        <v>125</v>
      </c>
      <c r="D87" s="57">
        <f t="shared" si="12"/>
        <v>0</v>
      </c>
      <c r="E87" s="58"/>
      <c r="F87" s="58"/>
      <c r="G87" s="57">
        <f t="shared" si="13"/>
        <v>0</v>
      </c>
      <c r="H87" s="58"/>
      <c r="I87" s="58"/>
    </row>
    <row r="88" spans="1:26" x14ac:dyDescent="0.2">
      <c r="A88" s="12" t="s">
        <v>62</v>
      </c>
      <c r="B88" s="10">
        <v>26.96</v>
      </c>
      <c r="C88" s="10">
        <f>11+9.97</f>
        <v>20.97</v>
      </c>
      <c r="D88" s="57">
        <f t="shared" si="12"/>
        <v>3.9710000000000001</v>
      </c>
      <c r="E88" s="57">
        <f t="shared" ref="E88:I88" si="15">+E89+E90+E91</f>
        <v>3.9710000000000001</v>
      </c>
      <c r="F88" s="57">
        <f t="shared" si="15"/>
        <v>0</v>
      </c>
      <c r="G88" s="61">
        <f t="shared" si="13"/>
        <v>14.680999999999999</v>
      </c>
      <c r="H88" s="57">
        <f t="shared" si="15"/>
        <v>14.680999999999999</v>
      </c>
      <c r="I88" s="57">
        <f t="shared" si="15"/>
        <v>0</v>
      </c>
    </row>
    <row r="89" spans="1:26" x14ac:dyDescent="0.2">
      <c r="A89" s="16" t="s">
        <v>63</v>
      </c>
      <c r="B89" s="42" t="s">
        <v>125</v>
      </c>
      <c r="C89" s="42" t="s">
        <v>125</v>
      </c>
      <c r="D89" s="63">
        <f t="shared" si="12"/>
        <v>3.9710000000000001</v>
      </c>
      <c r="E89" s="58">
        <v>3.9710000000000001</v>
      </c>
      <c r="F89" s="58"/>
      <c r="G89" s="63">
        <f t="shared" si="13"/>
        <v>14.680999999999999</v>
      </c>
      <c r="H89" s="51">
        <f>5.338+3.182+2.19+3.971</f>
        <v>14.680999999999999</v>
      </c>
      <c r="I89" s="5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x14ac:dyDescent="0.2">
      <c r="A90" s="16" t="s">
        <v>64</v>
      </c>
      <c r="B90" s="42" t="s">
        <v>125</v>
      </c>
      <c r="C90" s="42" t="s">
        <v>125</v>
      </c>
      <c r="D90" s="57">
        <f t="shared" si="12"/>
        <v>0</v>
      </c>
      <c r="E90" s="58"/>
      <c r="F90" s="58"/>
      <c r="G90" s="57">
        <f t="shared" si="13"/>
        <v>0</v>
      </c>
      <c r="H90" s="58"/>
      <c r="I90" s="5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x14ac:dyDescent="0.2">
      <c r="A91" s="16" t="s">
        <v>65</v>
      </c>
      <c r="B91" s="42" t="s">
        <v>125</v>
      </c>
      <c r="C91" s="42" t="s">
        <v>125</v>
      </c>
      <c r="D91" s="57">
        <f t="shared" si="12"/>
        <v>0</v>
      </c>
      <c r="E91" s="58"/>
      <c r="F91" s="58"/>
      <c r="G91" s="57">
        <f t="shared" si="13"/>
        <v>0</v>
      </c>
      <c r="H91" s="58"/>
      <c r="I91" s="5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s="19" customFormat="1" x14ac:dyDescent="0.2">
      <c r="A92" s="12" t="s">
        <v>66</v>
      </c>
      <c r="B92" s="10">
        <v>891.44</v>
      </c>
      <c r="C92" s="10">
        <f>155+312.96</f>
        <v>467.96</v>
      </c>
      <c r="D92" s="63">
        <f t="shared" si="12"/>
        <v>127.69</v>
      </c>
      <c r="E92" s="57">
        <f t="shared" ref="E92:I92" si="16">+E93+E94+E95+E96+E97+E98+E99+E100+E101</f>
        <v>127.69</v>
      </c>
      <c r="F92" s="57">
        <f t="shared" si="16"/>
        <v>0</v>
      </c>
      <c r="G92" s="63">
        <f t="shared" si="13"/>
        <v>373.26599999999996</v>
      </c>
      <c r="H92" s="57">
        <f t="shared" si="16"/>
        <v>373.26599999999996</v>
      </c>
      <c r="I92" s="57">
        <f t="shared" si="16"/>
        <v>0</v>
      </c>
    </row>
    <row r="93" spans="1:26" s="19" customFormat="1" x14ac:dyDescent="0.2">
      <c r="A93" s="16" t="s">
        <v>67</v>
      </c>
      <c r="B93" s="42" t="s">
        <v>125</v>
      </c>
      <c r="C93" s="42" t="s">
        <v>125</v>
      </c>
      <c r="D93" s="57">
        <f t="shared" si="12"/>
        <v>0</v>
      </c>
      <c r="E93" s="58"/>
      <c r="F93" s="58"/>
      <c r="G93" s="57">
        <f t="shared" si="13"/>
        <v>0</v>
      </c>
      <c r="H93" s="58"/>
      <c r="I93" s="58"/>
    </row>
    <row r="94" spans="1:26" s="19" customFormat="1" x14ac:dyDescent="0.2">
      <c r="A94" s="16" t="s">
        <v>68</v>
      </c>
      <c r="B94" s="42" t="s">
        <v>125</v>
      </c>
      <c r="C94" s="42" t="s">
        <v>125</v>
      </c>
      <c r="D94" s="57">
        <f t="shared" si="12"/>
        <v>0</v>
      </c>
      <c r="E94" s="58"/>
      <c r="F94" s="58"/>
      <c r="G94" s="57">
        <f t="shared" si="13"/>
        <v>0</v>
      </c>
      <c r="H94" s="58"/>
      <c r="I94" s="58"/>
    </row>
    <row r="95" spans="1:26" s="19" customFormat="1" x14ac:dyDescent="0.2">
      <c r="A95" s="16" t="s">
        <v>69</v>
      </c>
      <c r="B95" s="42" t="s">
        <v>125</v>
      </c>
      <c r="C95" s="42" t="s">
        <v>125</v>
      </c>
      <c r="D95" s="57">
        <f t="shared" si="12"/>
        <v>0</v>
      </c>
      <c r="E95" s="58"/>
      <c r="F95" s="58"/>
      <c r="G95" s="57">
        <f t="shared" si="13"/>
        <v>0</v>
      </c>
      <c r="H95" s="58"/>
      <c r="I95" s="58"/>
    </row>
    <row r="96" spans="1:26" s="19" customFormat="1" x14ac:dyDescent="0.2">
      <c r="A96" s="16" t="s">
        <v>70</v>
      </c>
      <c r="B96" s="42" t="s">
        <v>125</v>
      </c>
      <c r="C96" s="42" t="s">
        <v>125</v>
      </c>
      <c r="D96" s="57">
        <f t="shared" si="12"/>
        <v>0</v>
      </c>
      <c r="E96" s="58"/>
      <c r="F96" s="58"/>
      <c r="G96" s="57">
        <f t="shared" si="13"/>
        <v>0</v>
      </c>
      <c r="H96" s="58"/>
      <c r="I96" s="58"/>
    </row>
    <row r="97" spans="1:26" s="19" customFormat="1" x14ac:dyDescent="0.2">
      <c r="A97" s="16" t="s">
        <v>71</v>
      </c>
      <c r="B97" s="42" t="s">
        <v>125</v>
      </c>
      <c r="C97" s="42" t="s">
        <v>125</v>
      </c>
      <c r="D97" s="57">
        <f t="shared" si="12"/>
        <v>127.69</v>
      </c>
      <c r="E97" s="58">
        <v>127.69</v>
      </c>
      <c r="F97" s="58"/>
      <c r="G97" s="57">
        <f t="shared" si="13"/>
        <v>373.26599999999996</v>
      </c>
      <c r="H97" s="52">
        <f>121.104+32.949+91.523+127.69</f>
        <v>373.26599999999996</v>
      </c>
      <c r="I97" s="58"/>
    </row>
    <row r="98" spans="1:26" s="19" customFormat="1" x14ac:dyDescent="0.2">
      <c r="A98" s="16" t="s">
        <v>72</v>
      </c>
      <c r="B98" s="42" t="s">
        <v>125</v>
      </c>
      <c r="C98" s="42" t="s">
        <v>125</v>
      </c>
      <c r="D98" s="57">
        <f t="shared" si="12"/>
        <v>0</v>
      </c>
      <c r="E98" s="58"/>
      <c r="F98" s="58"/>
      <c r="G98" s="57">
        <f t="shared" si="13"/>
        <v>0</v>
      </c>
      <c r="H98" s="58"/>
      <c r="I98" s="58"/>
    </row>
    <row r="99" spans="1:26" s="19" customFormat="1" x14ac:dyDescent="0.2">
      <c r="A99" s="16" t="s">
        <v>73</v>
      </c>
      <c r="B99" s="42" t="s">
        <v>125</v>
      </c>
      <c r="C99" s="42" t="s">
        <v>125</v>
      </c>
      <c r="D99" s="57">
        <f t="shared" si="12"/>
        <v>0</v>
      </c>
      <c r="E99" s="58"/>
      <c r="F99" s="58"/>
      <c r="G99" s="57">
        <f t="shared" si="13"/>
        <v>0</v>
      </c>
      <c r="H99" s="58"/>
      <c r="I99" s="58"/>
    </row>
    <row r="100" spans="1:26" s="19" customFormat="1" x14ac:dyDescent="0.2">
      <c r="A100" s="16" t="s">
        <v>74</v>
      </c>
      <c r="B100" s="42" t="s">
        <v>125</v>
      </c>
      <c r="C100" s="42" t="s">
        <v>125</v>
      </c>
      <c r="D100" s="57">
        <f t="shared" si="12"/>
        <v>0</v>
      </c>
      <c r="E100" s="58"/>
      <c r="F100" s="58"/>
      <c r="G100" s="57">
        <f t="shared" si="13"/>
        <v>0</v>
      </c>
      <c r="H100" s="58"/>
      <c r="I100" s="58"/>
    </row>
    <row r="101" spans="1:26" s="19" customFormat="1" x14ac:dyDescent="0.2">
      <c r="A101" s="16" t="s">
        <v>75</v>
      </c>
      <c r="B101" s="42" t="s">
        <v>125</v>
      </c>
      <c r="C101" s="42" t="s">
        <v>125</v>
      </c>
      <c r="D101" s="57">
        <f t="shared" si="12"/>
        <v>0</v>
      </c>
      <c r="E101" s="58"/>
      <c r="F101" s="58"/>
      <c r="G101" s="57">
        <f t="shared" si="13"/>
        <v>0</v>
      </c>
      <c r="H101" s="58"/>
      <c r="I101" s="58"/>
    </row>
    <row r="102" spans="1:26" x14ac:dyDescent="0.2">
      <c r="A102" s="12" t="s">
        <v>76</v>
      </c>
      <c r="B102" s="10"/>
      <c r="C102" s="40"/>
      <c r="D102" s="57">
        <f t="shared" si="12"/>
        <v>0</v>
      </c>
      <c r="E102" s="58"/>
      <c r="F102" s="58"/>
      <c r="G102" s="57">
        <f t="shared" si="13"/>
        <v>0</v>
      </c>
      <c r="H102" s="58"/>
      <c r="I102" s="58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x14ac:dyDescent="0.2">
      <c r="A103" s="12" t="s">
        <v>77</v>
      </c>
      <c r="B103" s="10"/>
      <c r="C103" s="10"/>
      <c r="D103" s="57">
        <f t="shared" si="12"/>
        <v>0</v>
      </c>
      <c r="E103" s="57">
        <f t="shared" ref="E103:I103" si="17">+E104+E105+E106+E107+E108+E109+E110+E111+E112+E113+E114+E115+E116+E117</f>
        <v>0</v>
      </c>
      <c r="F103" s="57">
        <f t="shared" si="17"/>
        <v>0</v>
      </c>
      <c r="G103" s="57">
        <f t="shared" si="13"/>
        <v>0</v>
      </c>
      <c r="H103" s="57">
        <f t="shared" si="17"/>
        <v>0</v>
      </c>
      <c r="I103" s="57">
        <f t="shared" si="17"/>
        <v>0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x14ac:dyDescent="0.2">
      <c r="A104" s="16" t="s">
        <v>78</v>
      </c>
      <c r="B104" s="42" t="s">
        <v>125</v>
      </c>
      <c r="C104" s="42" t="s">
        <v>125</v>
      </c>
      <c r="D104" s="57">
        <f t="shared" si="12"/>
        <v>0</v>
      </c>
      <c r="E104" s="58"/>
      <c r="F104" s="58"/>
      <c r="G104" s="57">
        <f t="shared" si="13"/>
        <v>0</v>
      </c>
      <c r="H104" s="58"/>
      <c r="I104" s="5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x14ac:dyDescent="0.2">
      <c r="A105" s="16" t="s">
        <v>79</v>
      </c>
      <c r="B105" s="42" t="s">
        <v>125</v>
      </c>
      <c r="C105" s="42" t="s">
        <v>125</v>
      </c>
      <c r="D105" s="57">
        <f t="shared" si="12"/>
        <v>0</v>
      </c>
      <c r="E105" s="58"/>
      <c r="F105" s="58"/>
      <c r="G105" s="57">
        <f t="shared" si="13"/>
        <v>0</v>
      </c>
      <c r="H105" s="58"/>
      <c r="I105" s="5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x14ac:dyDescent="0.2">
      <c r="A106" s="16" t="s">
        <v>80</v>
      </c>
      <c r="B106" s="42" t="s">
        <v>125</v>
      </c>
      <c r="C106" s="42" t="s">
        <v>125</v>
      </c>
      <c r="D106" s="57">
        <f t="shared" si="12"/>
        <v>0</v>
      </c>
      <c r="E106" s="58"/>
      <c r="F106" s="58"/>
      <c r="G106" s="57">
        <f t="shared" si="13"/>
        <v>0</v>
      </c>
      <c r="H106" s="58"/>
      <c r="I106" s="5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x14ac:dyDescent="0.2">
      <c r="A107" s="16" t="s">
        <v>81</v>
      </c>
      <c r="B107" s="42" t="s">
        <v>125</v>
      </c>
      <c r="C107" s="42" t="s">
        <v>125</v>
      </c>
      <c r="D107" s="57">
        <f t="shared" si="12"/>
        <v>0</v>
      </c>
      <c r="E107" s="58"/>
      <c r="F107" s="58"/>
      <c r="G107" s="57">
        <f t="shared" si="13"/>
        <v>0</v>
      </c>
      <c r="H107" s="58"/>
      <c r="I107" s="5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">
      <c r="A108" s="16" t="s">
        <v>82</v>
      </c>
      <c r="B108" s="42" t="s">
        <v>125</v>
      </c>
      <c r="C108" s="42" t="s">
        <v>125</v>
      </c>
      <c r="D108" s="57">
        <f t="shared" si="12"/>
        <v>0</v>
      </c>
      <c r="E108" s="58"/>
      <c r="F108" s="58"/>
      <c r="G108" s="57">
        <f t="shared" si="13"/>
        <v>0</v>
      </c>
      <c r="H108" s="58"/>
      <c r="I108" s="5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x14ac:dyDescent="0.2">
      <c r="A109" s="18" t="s">
        <v>83</v>
      </c>
      <c r="B109" s="42" t="s">
        <v>125</v>
      </c>
      <c r="C109" s="42" t="s">
        <v>125</v>
      </c>
      <c r="D109" s="57">
        <f t="shared" si="12"/>
        <v>0</v>
      </c>
      <c r="E109" s="58"/>
      <c r="F109" s="58"/>
      <c r="G109" s="57">
        <f t="shared" si="13"/>
        <v>0</v>
      </c>
      <c r="H109" s="58"/>
      <c r="I109" s="58"/>
    </row>
    <row r="110" spans="1:26" x14ac:dyDescent="0.2">
      <c r="A110" s="18" t="s">
        <v>84</v>
      </c>
      <c r="B110" s="42" t="s">
        <v>125</v>
      </c>
      <c r="C110" s="42" t="s">
        <v>125</v>
      </c>
      <c r="D110" s="57">
        <f t="shared" si="12"/>
        <v>0</v>
      </c>
      <c r="E110" s="58"/>
      <c r="F110" s="58"/>
      <c r="G110" s="57">
        <f t="shared" si="13"/>
        <v>0</v>
      </c>
      <c r="H110" s="58"/>
      <c r="I110" s="58"/>
    </row>
    <row r="111" spans="1:26" s="19" customFormat="1" x14ac:dyDescent="0.2">
      <c r="A111" s="23" t="s">
        <v>85</v>
      </c>
      <c r="B111" s="42" t="s">
        <v>125</v>
      </c>
      <c r="C111" s="42" t="s">
        <v>125</v>
      </c>
      <c r="D111" s="57">
        <f t="shared" si="12"/>
        <v>0</v>
      </c>
      <c r="E111" s="58"/>
      <c r="F111" s="58"/>
      <c r="G111" s="57">
        <f t="shared" si="13"/>
        <v>0</v>
      </c>
      <c r="H111" s="58"/>
      <c r="I111" s="58"/>
    </row>
    <row r="112" spans="1:26" s="19" customFormat="1" x14ac:dyDescent="0.2">
      <c r="A112" s="23" t="s">
        <v>86</v>
      </c>
      <c r="B112" s="42" t="s">
        <v>125</v>
      </c>
      <c r="C112" s="42" t="s">
        <v>125</v>
      </c>
      <c r="D112" s="57">
        <f t="shared" si="12"/>
        <v>0</v>
      </c>
      <c r="E112" s="58"/>
      <c r="F112" s="58"/>
      <c r="G112" s="57">
        <f t="shared" si="13"/>
        <v>0</v>
      </c>
      <c r="H112" s="58"/>
      <c r="I112" s="58"/>
    </row>
    <row r="113" spans="1:9" s="19" customFormat="1" x14ac:dyDescent="0.2">
      <c r="A113" s="23" t="s">
        <v>87</v>
      </c>
      <c r="B113" s="42" t="s">
        <v>125</v>
      </c>
      <c r="C113" s="42" t="s">
        <v>125</v>
      </c>
      <c r="D113" s="57">
        <f t="shared" si="12"/>
        <v>0</v>
      </c>
      <c r="E113" s="58"/>
      <c r="F113" s="58"/>
      <c r="G113" s="57">
        <f t="shared" si="13"/>
        <v>0</v>
      </c>
      <c r="H113" s="58"/>
      <c r="I113" s="58"/>
    </row>
    <row r="114" spans="1:9" s="19" customFormat="1" ht="25.5" x14ac:dyDescent="0.2">
      <c r="A114" s="23" t="s">
        <v>88</v>
      </c>
      <c r="B114" s="42" t="s">
        <v>125</v>
      </c>
      <c r="C114" s="42" t="s">
        <v>125</v>
      </c>
      <c r="D114" s="57">
        <f t="shared" si="12"/>
        <v>0</v>
      </c>
      <c r="E114" s="58"/>
      <c r="F114" s="58"/>
      <c r="G114" s="57">
        <f t="shared" si="13"/>
        <v>0</v>
      </c>
      <c r="H114" s="58"/>
      <c r="I114" s="58"/>
    </row>
    <row r="115" spans="1:9" s="19" customFormat="1" x14ac:dyDescent="0.2">
      <c r="A115" s="23" t="s">
        <v>89</v>
      </c>
      <c r="B115" s="42" t="s">
        <v>125</v>
      </c>
      <c r="C115" s="42" t="s">
        <v>125</v>
      </c>
      <c r="D115" s="57">
        <f t="shared" si="12"/>
        <v>0</v>
      </c>
      <c r="E115" s="58"/>
      <c r="F115" s="58"/>
      <c r="G115" s="57">
        <f t="shared" si="13"/>
        <v>0</v>
      </c>
      <c r="H115" s="58"/>
      <c r="I115" s="58"/>
    </row>
    <row r="116" spans="1:9" s="19" customFormat="1" x14ac:dyDescent="0.2">
      <c r="A116" s="23" t="s">
        <v>90</v>
      </c>
      <c r="B116" s="42" t="s">
        <v>125</v>
      </c>
      <c r="C116" s="42" t="s">
        <v>125</v>
      </c>
      <c r="D116" s="57">
        <f t="shared" si="12"/>
        <v>0</v>
      </c>
      <c r="E116" s="58"/>
      <c r="F116" s="58"/>
      <c r="G116" s="57">
        <f t="shared" si="13"/>
        <v>0</v>
      </c>
      <c r="H116" s="58"/>
      <c r="I116" s="58"/>
    </row>
    <row r="117" spans="1:9" s="19" customFormat="1" x14ac:dyDescent="0.2">
      <c r="A117" s="23" t="s">
        <v>91</v>
      </c>
      <c r="B117" s="42" t="s">
        <v>125</v>
      </c>
      <c r="C117" s="42" t="s">
        <v>125</v>
      </c>
      <c r="D117" s="57">
        <f t="shared" si="12"/>
        <v>0</v>
      </c>
      <c r="E117" s="58"/>
      <c r="F117" s="58"/>
      <c r="G117" s="57">
        <f t="shared" si="13"/>
        <v>0</v>
      </c>
      <c r="H117" s="58"/>
      <c r="I117" s="58"/>
    </row>
    <row r="118" spans="1:9" s="19" customFormat="1" x14ac:dyDescent="0.2">
      <c r="A118" s="12" t="s">
        <v>92</v>
      </c>
      <c r="B118" s="10">
        <f>+B119+B120</f>
        <v>0</v>
      </c>
      <c r="C118" s="10">
        <f>+C119+C120</f>
        <v>0</v>
      </c>
      <c r="D118" s="57">
        <f t="shared" si="12"/>
        <v>0</v>
      </c>
      <c r="E118" s="57">
        <f t="shared" ref="E118:F118" si="18">+E119+E120</f>
        <v>0</v>
      </c>
      <c r="F118" s="57">
        <f t="shared" si="18"/>
        <v>0</v>
      </c>
      <c r="G118" s="57">
        <f t="shared" si="13"/>
        <v>0</v>
      </c>
      <c r="H118" s="57">
        <f>+H119+H120</f>
        <v>0</v>
      </c>
      <c r="I118" s="57">
        <f>+I119+I120</f>
        <v>0</v>
      </c>
    </row>
    <row r="119" spans="1:9" s="19" customFormat="1" x14ac:dyDescent="0.2">
      <c r="A119" s="23" t="s">
        <v>126</v>
      </c>
      <c r="B119" s="14"/>
      <c r="C119" s="40"/>
      <c r="D119" s="57">
        <f t="shared" si="12"/>
        <v>0</v>
      </c>
      <c r="E119" s="58"/>
      <c r="F119" s="58"/>
      <c r="G119" s="57">
        <f t="shared" si="13"/>
        <v>0</v>
      </c>
      <c r="H119" s="58"/>
      <c r="I119" s="58"/>
    </row>
    <row r="120" spans="1:9" s="19" customFormat="1" x14ac:dyDescent="0.2">
      <c r="A120" s="23" t="s">
        <v>127</v>
      </c>
      <c r="B120" s="14"/>
      <c r="C120" s="40"/>
      <c r="D120" s="57">
        <f t="shared" si="12"/>
        <v>0</v>
      </c>
      <c r="E120" s="58"/>
      <c r="F120" s="58"/>
      <c r="G120" s="57">
        <f t="shared" si="13"/>
        <v>0</v>
      </c>
      <c r="H120" s="58"/>
      <c r="I120" s="58"/>
    </row>
    <row r="121" spans="1:9" s="19" customFormat="1" ht="26.25" customHeight="1" x14ac:dyDescent="0.2">
      <c r="A121" s="12" t="s">
        <v>93</v>
      </c>
      <c r="B121" s="10">
        <f t="shared" ref="B121:I121" si="19">+B122+B134+B139+B140</f>
        <v>0</v>
      </c>
      <c r="C121" s="10">
        <f t="shared" si="19"/>
        <v>0</v>
      </c>
      <c r="D121" s="57">
        <f t="shared" si="12"/>
        <v>0</v>
      </c>
      <c r="E121" s="57">
        <f t="shared" si="19"/>
        <v>0</v>
      </c>
      <c r="F121" s="57">
        <f t="shared" si="19"/>
        <v>0</v>
      </c>
      <c r="G121" s="57">
        <f t="shared" si="13"/>
        <v>0</v>
      </c>
      <c r="H121" s="57">
        <f t="shared" si="19"/>
        <v>0</v>
      </c>
      <c r="I121" s="57">
        <f t="shared" si="19"/>
        <v>0</v>
      </c>
    </row>
    <row r="122" spans="1:9" s="19" customFormat="1" x14ac:dyDescent="0.2">
      <c r="A122" s="24" t="s">
        <v>94</v>
      </c>
      <c r="B122" s="10">
        <f t="shared" ref="B122:I122" si="20">+B125+B123</f>
        <v>0</v>
      </c>
      <c r="C122" s="10">
        <f t="shared" si="20"/>
        <v>0</v>
      </c>
      <c r="D122" s="57">
        <f t="shared" si="12"/>
        <v>0</v>
      </c>
      <c r="E122" s="57">
        <f t="shared" si="20"/>
        <v>0</v>
      </c>
      <c r="F122" s="57">
        <f t="shared" si="20"/>
        <v>0</v>
      </c>
      <c r="G122" s="57">
        <f t="shared" si="13"/>
        <v>0</v>
      </c>
      <c r="H122" s="57">
        <f t="shared" si="20"/>
        <v>0</v>
      </c>
      <c r="I122" s="57">
        <f t="shared" si="20"/>
        <v>0</v>
      </c>
    </row>
    <row r="123" spans="1:9" s="19" customFormat="1" x14ac:dyDescent="0.2">
      <c r="A123" s="24" t="s">
        <v>128</v>
      </c>
      <c r="B123" s="10"/>
      <c r="C123" s="10"/>
      <c r="D123" s="57">
        <f t="shared" si="12"/>
        <v>0</v>
      </c>
      <c r="E123" s="57">
        <f t="shared" ref="E123:I123" si="21">+E124</f>
        <v>0</v>
      </c>
      <c r="F123" s="57">
        <f t="shared" si="21"/>
        <v>0</v>
      </c>
      <c r="G123" s="57">
        <f t="shared" si="13"/>
        <v>0</v>
      </c>
      <c r="H123" s="57">
        <f t="shared" si="21"/>
        <v>0</v>
      </c>
      <c r="I123" s="57">
        <f t="shared" si="21"/>
        <v>0</v>
      </c>
    </row>
    <row r="124" spans="1:9" s="19" customFormat="1" x14ac:dyDescent="0.2">
      <c r="A124" s="25" t="s">
        <v>96</v>
      </c>
      <c r="B124" s="42" t="s">
        <v>125</v>
      </c>
      <c r="C124" s="42" t="s">
        <v>125</v>
      </c>
      <c r="D124" s="57">
        <f t="shared" si="12"/>
        <v>0</v>
      </c>
      <c r="E124" s="58"/>
      <c r="F124" s="58"/>
      <c r="G124" s="57">
        <f t="shared" si="13"/>
        <v>0</v>
      </c>
      <c r="H124" s="58"/>
      <c r="I124" s="58"/>
    </row>
    <row r="125" spans="1:9" s="19" customFormat="1" x14ac:dyDescent="0.2">
      <c r="A125" s="24" t="s">
        <v>129</v>
      </c>
      <c r="B125" s="10"/>
      <c r="C125" s="10"/>
      <c r="D125" s="57">
        <f t="shared" si="12"/>
        <v>0</v>
      </c>
      <c r="E125" s="57">
        <f t="shared" ref="E125:I125" si="22">+E126+E127+E128+E129+E130++E131+E132+E133</f>
        <v>0</v>
      </c>
      <c r="F125" s="57">
        <f t="shared" si="22"/>
        <v>0</v>
      </c>
      <c r="G125" s="57">
        <f t="shared" si="13"/>
        <v>0</v>
      </c>
      <c r="H125" s="57">
        <f t="shared" si="22"/>
        <v>0</v>
      </c>
      <c r="I125" s="57">
        <f t="shared" si="22"/>
        <v>0</v>
      </c>
    </row>
    <row r="126" spans="1:9" s="19" customFormat="1" x14ac:dyDescent="0.2">
      <c r="A126" s="25" t="s">
        <v>95</v>
      </c>
      <c r="B126" s="42" t="s">
        <v>125</v>
      </c>
      <c r="C126" s="42" t="s">
        <v>125</v>
      </c>
      <c r="D126" s="57">
        <f t="shared" si="12"/>
        <v>0</v>
      </c>
      <c r="E126" s="58"/>
      <c r="F126" s="58"/>
      <c r="G126" s="57">
        <f t="shared" si="13"/>
        <v>0</v>
      </c>
      <c r="H126" s="58"/>
      <c r="I126" s="58"/>
    </row>
    <row r="127" spans="1:9" s="19" customFormat="1" x14ac:dyDescent="0.2">
      <c r="A127" s="25" t="s">
        <v>97</v>
      </c>
      <c r="B127" s="42" t="s">
        <v>125</v>
      </c>
      <c r="C127" s="42" t="s">
        <v>125</v>
      </c>
      <c r="D127" s="57">
        <f t="shared" si="12"/>
        <v>0</v>
      </c>
      <c r="E127" s="58"/>
      <c r="F127" s="58"/>
      <c r="G127" s="57">
        <f t="shared" si="13"/>
        <v>0</v>
      </c>
      <c r="H127" s="58"/>
      <c r="I127" s="58"/>
    </row>
    <row r="128" spans="1:9" s="19" customFormat="1" x14ac:dyDescent="0.2">
      <c r="A128" s="25" t="s">
        <v>98</v>
      </c>
      <c r="B128" s="42" t="s">
        <v>125</v>
      </c>
      <c r="C128" s="42" t="s">
        <v>125</v>
      </c>
      <c r="D128" s="57">
        <f t="shared" si="12"/>
        <v>0</v>
      </c>
      <c r="E128" s="58"/>
      <c r="F128" s="58"/>
      <c r="G128" s="57">
        <f t="shared" si="13"/>
        <v>0</v>
      </c>
      <c r="H128" s="58"/>
      <c r="I128" s="58"/>
    </row>
    <row r="129" spans="1:27" s="19" customFormat="1" x14ac:dyDescent="0.2">
      <c r="A129" s="25" t="s">
        <v>99</v>
      </c>
      <c r="B129" s="42" t="s">
        <v>125</v>
      </c>
      <c r="C129" s="42" t="s">
        <v>125</v>
      </c>
      <c r="D129" s="57">
        <f t="shared" si="12"/>
        <v>0</v>
      </c>
      <c r="E129" s="58"/>
      <c r="F129" s="58"/>
      <c r="G129" s="57">
        <f t="shared" si="13"/>
        <v>0</v>
      </c>
      <c r="H129" s="58"/>
      <c r="I129" s="58"/>
    </row>
    <row r="130" spans="1:27" s="19" customFormat="1" x14ac:dyDescent="0.2">
      <c r="A130" s="25" t="s">
        <v>100</v>
      </c>
      <c r="B130" s="42" t="s">
        <v>125</v>
      </c>
      <c r="C130" s="42" t="s">
        <v>125</v>
      </c>
      <c r="D130" s="57">
        <f t="shared" si="12"/>
        <v>0</v>
      </c>
      <c r="E130" s="58"/>
      <c r="F130" s="58"/>
      <c r="G130" s="57">
        <f t="shared" si="13"/>
        <v>0</v>
      </c>
      <c r="H130" s="58"/>
      <c r="I130" s="58"/>
    </row>
    <row r="131" spans="1:27" s="19" customFormat="1" x14ac:dyDescent="0.2">
      <c r="A131" s="25" t="s">
        <v>101</v>
      </c>
      <c r="B131" s="42" t="s">
        <v>125</v>
      </c>
      <c r="C131" s="42" t="s">
        <v>125</v>
      </c>
      <c r="D131" s="57">
        <f t="shared" si="12"/>
        <v>0</v>
      </c>
      <c r="E131" s="58"/>
      <c r="F131" s="58"/>
      <c r="G131" s="57">
        <f t="shared" si="13"/>
        <v>0</v>
      </c>
      <c r="H131" s="58"/>
      <c r="I131" s="58"/>
    </row>
    <row r="132" spans="1:27" s="19" customFormat="1" x14ac:dyDescent="0.2">
      <c r="A132" s="25" t="s">
        <v>102</v>
      </c>
      <c r="B132" s="42" t="s">
        <v>125</v>
      </c>
      <c r="C132" s="42" t="s">
        <v>125</v>
      </c>
      <c r="D132" s="57">
        <f t="shared" si="12"/>
        <v>0</v>
      </c>
      <c r="E132" s="58"/>
      <c r="F132" s="58"/>
      <c r="G132" s="57">
        <f t="shared" si="13"/>
        <v>0</v>
      </c>
      <c r="H132" s="58"/>
      <c r="I132" s="58"/>
    </row>
    <row r="133" spans="1:27" s="19" customFormat="1" x14ac:dyDescent="0.2">
      <c r="A133" s="25" t="s">
        <v>103</v>
      </c>
      <c r="B133" s="42" t="s">
        <v>125</v>
      </c>
      <c r="C133" s="42" t="s">
        <v>125</v>
      </c>
      <c r="D133" s="57">
        <f t="shared" si="12"/>
        <v>0</v>
      </c>
      <c r="E133" s="58"/>
      <c r="F133" s="58"/>
      <c r="G133" s="57">
        <f t="shared" si="13"/>
        <v>0</v>
      </c>
      <c r="H133" s="58"/>
      <c r="I133" s="58"/>
    </row>
    <row r="134" spans="1:27" s="19" customFormat="1" ht="25.5" x14ac:dyDescent="0.2">
      <c r="A134" s="24" t="s">
        <v>104</v>
      </c>
      <c r="B134" s="10"/>
      <c r="C134" s="10"/>
      <c r="D134" s="57">
        <f>+E134+F134</f>
        <v>0</v>
      </c>
      <c r="E134" s="57">
        <f>+E135+E136+E137+E138</f>
        <v>0</v>
      </c>
      <c r="F134" s="57">
        <f>+F135+F136+F137+F138</f>
        <v>0</v>
      </c>
      <c r="G134" s="57">
        <f t="shared" si="13"/>
        <v>0</v>
      </c>
      <c r="H134" s="57">
        <f t="shared" ref="H134:I134" si="23">+H135+H136+H137+H138</f>
        <v>0</v>
      </c>
      <c r="I134" s="57">
        <f t="shared" si="23"/>
        <v>0</v>
      </c>
    </row>
    <row r="135" spans="1:27" s="19" customFormat="1" x14ac:dyDescent="0.2">
      <c r="A135" s="25" t="s">
        <v>105</v>
      </c>
      <c r="B135" s="42" t="s">
        <v>125</v>
      </c>
      <c r="C135" s="42" t="s">
        <v>125</v>
      </c>
      <c r="D135" s="57">
        <f t="shared" si="12"/>
        <v>0</v>
      </c>
      <c r="E135" s="58"/>
      <c r="F135" s="58"/>
      <c r="G135" s="57">
        <f t="shared" si="13"/>
        <v>0</v>
      </c>
      <c r="H135" s="58"/>
      <c r="I135" s="58"/>
    </row>
    <row r="136" spans="1:27" s="19" customFormat="1" x14ac:dyDescent="0.2">
      <c r="A136" s="25" t="s">
        <v>106</v>
      </c>
      <c r="B136" s="42" t="s">
        <v>125</v>
      </c>
      <c r="C136" s="42" t="s">
        <v>125</v>
      </c>
      <c r="D136" s="57">
        <f t="shared" si="12"/>
        <v>0</v>
      </c>
      <c r="E136" s="58"/>
      <c r="F136" s="58"/>
      <c r="G136" s="57">
        <f t="shared" si="13"/>
        <v>0</v>
      </c>
      <c r="H136" s="58"/>
      <c r="I136" s="58"/>
    </row>
    <row r="137" spans="1:27" s="19" customFormat="1" ht="25.5" x14ac:dyDescent="0.2">
      <c r="A137" s="25" t="s">
        <v>107</v>
      </c>
      <c r="B137" s="42" t="s">
        <v>125</v>
      </c>
      <c r="C137" s="42" t="s">
        <v>125</v>
      </c>
      <c r="D137" s="57">
        <f t="shared" si="12"/>
        <v>0</v>
      </c>
      <c r="E137" s="58"/>
      <c r="F137" s="58"/>
      <c r="G137" s="57">
        <f t="shared" si="13"/>
        <v>0</v>
      </c>
      <c r="H137" s="58"/>
      <c r="I137" s="58"/>
    </row>
    <row r="138" spans="1:27" s="19" customFormat="1" x14ac:dyDescent="0.2">
      <c r="A138" s="25" t="s">
        <v>142</v>
      </c>
      <c r="B138" s="42" t="s">
        <v>125</v>
      </c>
      <c r="C138" s="42" t="s">
        <v>125</v>
      </c>
      <c r="D138" s="57">
        <f t="shared" si="12"/>
        <v>0</v>
      </c>
      <c r="E138" s="58"/>
      <c r="F138" s="58"/>
      <c r="G138" s="57">
        <f t="shared" si="13"/>
        <v>0</v>
      </c>
      <c r="H138" s="58"/>
      <c r="I138" s="58"/>
    </row>
    <row r="139" spans="1:27" s="19" customFormat="1" x14ac:dyDescent="0.2">
      <c r="A139" s="24" t="s">
        <v>108</v>
      </c>
      <c r="B139" s="10"/>
      <c r="C139" s="41"/>
      <c r="D139" s="57">
        <f t="shared" si="12"/>
        <v>0</v>
      </c>
      <c r="E139" s="58"/>
      <c r="F139" s="58"/>
      <c r="G139" s="57">
        <f t="shared" si="13"/>
        <v>0</v>
      </c>
      <c r="H139" s="58"/>
      <c r="I139" s="58"/>
    </row>
    <row r="140" spans="1:27" s="19" customFormat="1" x14ac:dyDescent="0.2">
      <c r="A140" s="24" t="s">
        <v>109</v>
      </c>
      <c r="B140" s="10"/>
      <c r="C140" s="41"/>
      <c r="D140" s="57">
        <f t="shared" si="12"/>
        <v>0</v>
      </c>
      <c r="E140" s="58"/>
      <c r="F140" s="58"/>
      <c r="G140" s="57">
        <f t="shared" si="13"/>
        <v>0</v>
      </c>
      <c r="H140" s="58"/>
      <c r="I140" s="58"/>
    </row>
    <row r="141" spans="1:27" s="19" customFormat="1" x14ac:dyDescent="0.2">
      <c r="A141" s="26" t="s">
        <v>110</v>
      </c>
      <c r="B141" s="10">
        <v>27828</v>
      </c>
      <c r="C141" s="50">
        <f>8936+6542.05</f>
        <v>15478.05</v>
      </c>
      <c r="D141" s="63">
        <f t="shared" si="12"/>
        <v>3153.5</v>
      </c>
      <c r="E141" s="52">
        <f>454.469+224.991</f>
        <v>679.46</v>
      </c>
      <c r="F141" s="52">
        <v>2474.04</v>
      </c>
      <c r="G141" s="63">
        <f t="shared" si="13"/>
        <v>15089.009999999998</v>
      </c>
      <c r="H141" s="52">
        <f>598.026+399.432+230.01+382.041+227.205+355.113+202.521+679.46</f>
        <v>3073.808</v>
      </c>
      <c r="I141" s="52">
        <f>2401.984+2370.558+2412.034+2254.586+102+2474.04</f>
        <v>12015.201999999997</v>
      </c>
    </row>
    <row r="142" spans="1:27" s="47" customFormat="1" x14ac:dyDescent="0.2">
      <c r="A142" s="45" t="s">
        <v>147</v>
      </c>
      <c r="B142" s="46">
        <f>+B143</f>
        <v>0</v>
      </c>
      <c r="C142" s="46">
        <f t="shared" ref="C142:I142" si="24">+C143</f>
        <v>0</v>
      </c>
      <c r="D142" s="61">
        <f t="shared" si="24"/>
        <v>0</v>
      </c>
      <c r="E142" s="61">
        <f t="shared" si="24"/>
        <v>0</v>
      </c>
      <c r="F142" s="61">
        <f t="shared" si="24"/>
        <v>0</v>
      </c>
      <c r="G142" s="61">
        <f t="shared" si="24"/>
        <v>0</v>
      </c>
      <c r="H142" s="61">
        <f t="shared" si="24"/>
        <v>0</v>
      </c>
      <c r="I142" s="61">
        <f t="shared" si="24"/>
        <v>0</v>
      </c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s="47" customFormat="1" x14ac:dyDescent="0.2">
      <c r="A143" s="48" t="s">
        <v>148</v>
      </c>
      <c r="B143" s="46"/>
      <c r="C143" s="49"/>
      <c r="D143" s="61">
        <f>+E143+F143</f>
        <v>0</v>
      </c>
      <c r="E143" s="52"/>
      <c r="F143" s="52"/>
      <c r="G143" s="61">
        <f>+H143+I143</f>
        <v>0</v>
      </c>
      <c r="H143" s="52"/>
      <c r="I143" s="5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s="19" customFormat="1" ht="27.75" x14ac:dyDescent="0.25">
      <c r="A144" s="28" t="s">
        <v>112</v>
      </c>
      <c r="B144" s="10">
        <f>+B145+B146+B149+B147+B148</f>
        <v>16860.7</v>
      </c>
      <c r="C144" s="10">
        <f t="shared" ref="C144:I144" si="25">+C145+C146+C149+C147+C148</f>
        <v>10796.17</v>
      </c>
      <c r="D144" s="57">
        <f t="shared" si="25"/>
        <v>1965.184</v>
      </c>
      <c r="E144" s="57">
        <f t="shared" si="25"/>
        <v>1237.0119999999999</v>
      </c>
      <c r="F144" s="57">
        <f t="shared" si="25"/>
        <v>728.17200000000003</v>
      </c>
      <c r="G144" s="57">
        <f t="shared" si="25"/>
        <v>9239.143</v>
      </c>
      <c r="H144" s="57">
        <f t="shared" si="25"/>
        <v>5648.1949999999997</v>
      </c>
      <c r="I144" s="57">
        <f t="shared" si="25"/>
        <v>3590.9479999999999</v>
      </c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9" s="19" customFormat="1" x14ac:dyDescent="0.2">
      <c r="A145" s="29" t="s">
        <v>113</v>
      </c>
      <c r="B145" s="10">
        <v>16632.7</v>
      </c>
      <c r="C145" s="50">
        <f>5747+4992.83</f>
        <v>10739.83</v>
      </c>
      <c r="D145" s="63">
        <f t="shared" si="12"/>
        <v>1965.184</v>
      </c>
      <c r="E145" s="52">
        <v>1237.0119999999999</v>
      </c>
      <c r="F145" s="58">
        <v>728.17200000000003</v>
      </c>
      <c r="G145" s="63">
        <f t="shared" si="13"/>
        <v>9239.143</v>
      </c>
      <c r="H145" s="51">
        <f>826.827+1190.786+1594.498+799.072+1237.012</f>
        <v>5648.1949999999997</v>
      </c>
      <c r="I145" s="51">
        <f>768.744+666.058+699.397+715.151+13.426+728.172</f>
        <v>3590.9479999999999</v>
      </c>
    </row>
    <row r="146" spans="1:9" s="19" customFormat="1" x14ac:dyDescent="0.2">
      <c r="A146" s="29" t="s">
        <v>141</v>
      </c>
      <c r="B146" s="10"/>
      <c r="C146" s="41"/>
      <c r="D146" s="57">
        <f t="shared" si="12"/>
        <v>0</v>
      </c>
      <c r="E146" s="58"/>
      <c r="F146" s="58"/>
      <c r="G146" s="57">
        <f t="shared" si="13"/>
        <v>0</v>
      </c>
      <c r="H146" s="58"/>
      <c r="I146" s="58"/>
    </row>
    <row r="147" spans="1:9" s="19" customFormat="1" x14ac:dyDescent="0.2">
      <c r="A147" s="29" t="s">
        <v>145</v>
      </c>
      <c r="B147" s="10">
        <v>228</v>
      </c>
      <c r="C147" s="41">
        <v>56.34</v>
      </c>
      <c r="D147" s="57">
        <f t="shared" si="12"/>
        <v>0</v>
      </c>
      <c r="E147" s="58"/>
      <c r="F147" s="58"/>
      <c r="G147" s="57">
        <f t="shared" si="13"/>
        <v>0</v>
      </c>
      <c r="H147" s="58"/>
      <c r="I147" s="58"/>
    </row>
    <row r="148" spans="1:9" s="19" customFormat="1" x14ac:dyDescent="0.2">
      <c r="A148" s="29" t="s">
        <v>144</v>
      </c>
      <c r="B148" s="10"/>
      <c r="C148" s="41"/>
      <c r="D148" s="57">
        <f t="shared" si="12"/>
        <v>0</v>
      </c>
      <c r="E148" s="58"/>
      <c r="F148" s="58"/>
      <c r="G148" s="57">
        <f t="shared" si="13"/>
        <v>0</v>
      </c>
      <c r="H148" s="58"/>
      <c r="I148" s="58"/>
    </row>
    <row r="149" spans="1:9" s="19" customFormat="1" x14ac:dyDescent="0.2">
      <c r="A149" s="29" t="s">
        <v>137</v>
      </c>
      <c r="B149" s="10"/>
      <c r="C149" s="41"/>
      <c r="D149" s="57">
        <f t="shared" si="12"/>
        <v>0</v>
      </c>
      <c r="E149" s="58"/>
      <c r="F149" s="58"/>
      <c r="G149" s="57">
        <f t="shared" si="13"/>
        <v>0</v>
      </c>
      <c r="H149" s="58"/>
      <c r="I149" s="58"/>
    </row>
    <row r="150" spans="1:9" s="19" customFormat="1" x14ac:dyDescent="0.2">
      <c r="A150" s="27" t="s">
        <v>111</v>
      </c>
      <c r="B150" s="10">
        <f>+B12+B19+B32+B35+B70+B71+B83+B88+B92+B102+B103+B118+B121+B141+B142</f>
        <v>95645.700000000012</v>
      </c>
      <c r="C150" s="10">
        <f t="shared" ref="C150:I150" si="26">+C12+C19+C32+C35+C70+C71+C83+C88+C92+C102+C103+C118+C121+C141+C142</f>
        <v>55142.459999999992</v>
      </c>
      <c r="D150" s="57">
        <f t="shared" si="26"/>
        <v>10660.297999999999</v>
      </c>
      <c r="E150" s="57">
        <f t="shared" si="26"/>
        <v>2547.3450000000003</v>
      </c>
      <c r="F150" s="57">
        <f t="shared" si="26"/>
        <v>8112.9530000000004</v>
      </c>
      <c r="G150" s="57">
        <f t="shared" si="26"/>
        <v>52547.307000000001</v>
      </c>
      <c r="H150" s="57">
        <f t="shared" si="26"/>
        <v>12498.14</v>
      </c>
      <c r="I150" s="57">
        <f t="shared" si="26"/>
        <v>40049.167000000001</v>
      </c>
    </row>
    <row r="151" spans="1:9" s="19" customFormat="1" ht="12.75" customHeight="1" x14ac:dyDescent="0.2">
      <c r="A151" s="26" t="s">
        <v>114</v>
      </c>
      <c r="B151" s="62">
        <f t="shared" ref="B151:I151" si="27">B13+B20+B32+B39+B70+B71+B119+B88</f>
        <v>58835.130000000005</v>
      </c>
      <c r="C151" s="62">
        <f t="shared" si="27"/>
        <v>33936.31</v>
      </c>
      <c r="D151" s="61">
        <f t="shared" si="27"/>
        <v>6591.5429999999997</v>
      </c>
      <c r="E151" s="57">
        <f t="shared" si="27"/>
        <v>1169.2179999999998</v>
      </c>
      <c r="F151" s="57">
        <f t="shared" si="27"/>
        <v>5422.3249999999998</v>
      </c>
      <c r="G151" s="61">
        <f t="shared" si="27"/>
        <v>33131.955999999998</v>
      </c>
      <c r="H151" s="57">
        <f t="shared" si="27"/>
        <v>6145.2149999999983</v>
      </c>
      <c r="I151" s="57">
        <f t="shared" si="27"/>
        <v>26986.740999999998</v>
      </c>
    </row>
    <row r="152" spans="1:9" s="19" customFormat="1" x14ac:dyDescent="0.2">
      <c r="A152" s="26" t="s">
        <v>115</v>
      </c>
      <c r="B152" s="62">
        <f t="shared" ref="B152:I152" si="28">B15++B21+B25+B83+B92+B102+B103+B120+B121-B123+B36</f>
        <v>4278.9699999999993</v>
      </c>
      <c r="C152" s="62">
        <f t="shared" si="28"/>
        <v>2554.6999999999998</v>
      </c>
      <c r="D152" s="61">
        <f t="shared" si="28"/>
        <v>463.99200000000002</v>
      </c>
      <c r="E152" s="57">
        <f t="shared" si="28"/>
        <v>247.404</v>
      </c>
      <c r="F152" s="57">
        <f t="shared" si="28"/>
        <v>216.58799999999999</v>
      </c>
      <c r="G152" s="61">
        <f t="shared" si="28"/>
        <v>2004.2809999999999</v>
      </c>
      <c r="H152" s="57">
        <f t="shared" si="28"/>
        <v>957.0569999999999</v>
      </c>
      <c r="I152" s="57">
        <f t="shared" si="28"/>
        <v>1047.2239999999999</v>
      </c>
    </row>
    <row r="153" spans="1:9" x14ac:dyDescent="0.2">
      <c r="A153" s="30"/>
      <c r="B153" s="31"/>
    </row>
    <row r="154" spans="1:9" x14ac:dyDescent="0.2">
      <c r="A154" s="32"/>
      <c r="B154" s="31"/>
    </row>
    <row r="155" spans="1:9" x14ac:dyDescent="0.2">
      <c r="A155" s="19" t="s">
        <v>150</v>
      </c>
      <c r="B155" s="31"/>
      <c r="D155" s="53" t="s">
        <v>151</v>
      </c>
      <c r="G155" s="53" t="s">
        <v>154</v>
      </c>
    </row>
    <row r="156" spans="1:9" x14ac:dyDescent="0.2">
      <c r="A156" s="19" t="s">
        <v>152</v>
      </c>
      <c r="B156" s="33"/>
      <c r="D156" s="53" t="s">
        <v>153</v>
      </c>
      <c r="G156" s="53" t="s">
        <v>155</v>
      </c>
    </row>
    <row r="157" spans="1:9" x14ac:dyDescent="0.2">
      <c r="A157" s="19"/>
      <c r="B157" s="33"/>
    </row>
    <row r="158" spans="1:9" x14ac:dyDescent="0.2">
      <c r="A158" s="19"/>
      <c r="B158" s="33"/>
    </row>
    <row r="159" spans="1:9" x14ac:dyDescent="0.2">
      <c r="A159" s="32"/>
      <c r="B159" s="31"/>
    </row>
    <row r="160" spans="1:9" x14ac:dyDescent="0.2">
      <c r="A160" s="20"/>
      <c r="B160" s="33"/>
    </row>
    <row r="161" spans="1:2" x14ac:dyDescent="0.2">
      <c r="A161" s="19"/>
      <c r="B161" s="33"/>
    </row>
    <row r="162" spans="1:2" x14ac:dyDescent="0.2">
      <c r="A162" s="19"/>
      <c r="B162" s="31"/>
    </row>
    <row r="163" spans="1:2" x14ac:dyDescent="0.2">
      <c r="A163" s="19"/>
      <c r="B163" s="33"/>
    </row>
    <row r="164" spans="1:2" x14ac:dyDescent="0.2">
      <c r="A164" s="19"/>
      <c r="B164" s="33"/>
    </row>
    <row r="165" spans="1:2" x14ac:dyDescent="0.2">
      <c r="A165" s="19"/>
      <c r="B165" s="33"/>
    </row>
    <row r="166" spans="1:2" x14ac:dyDescent="0.2">
      <c r="A166" s="19"/>
      <c r="B166" s="33"/>
    </row>
    <row r="167" spans="1:2" x14ac:dyDescent="0.2">
      <c r="A167" s="19"/>
      <c r="B167" s="33"/>
    </row>
    <row r="168" spans="1:2" x14ac:dyDescent="0.2">
      <c r="A168" s="32"/>
      <c r="B168" s="31"/>
    </row>
    <row r="169" spans="1:2" x14ac:dyDescent="0.2">
      <c r="A169" s="19"/>
      <c r="B169" s="19"/>
    </row>
    <row r="170" spans="1:2" x14ac:dyDescent="0.2">
      <c r="A170" s="34"/>
      <c r="B170" s="31"/>
    </row>
    <row r="171" spans="1:2" x14ac:dyDescent="0.2">
      <c r="A171" s="19"/>
      <c r="B171" s="33"/>
    </row>
    <row r="172" spans="1:2" x14ac:dyDescent="0.2">
      <c r="A172" s="19"/>
      <c r="B172" s="33"/>
    </row>
    <row r="173" spans="1:2" x14ac:dyDescent="0.2">
      <c r="A173" s="34"/>
      <c r="B173" s="31"/>
    </row>
    <row r="174" spans="1:2" x14ac:dyDescent="0.2">
      <c r="A174" s="19"/>
      <c r="B174" s="33"/>
    </row>
    <row r="175" spans="1:2" x14ac:dyDescent="0.2">
      <c r="A175" s="19"/>
      <c r="B175" s="33"/>
    </row>
    <row r="176" spans="1:2" x14ac:dyDescent="0.2">
      <c r="A176" s="32"/>
      <c r="B176" s="31"/>
    </row>
    <row r="177" spans="1:2" x14ac:dyDescent="0.2">
      <c r="A177" s="32"/>
      <c r="B177" s="31"/>
    </row>
    <row r="178" spans="1:2" x14ac:dyDescent="0.2">
      <c r="A178" s="35"/>
      <c r="B178" s="31"/>
    </row>
    <row r="179" spans="1:2" x14ac:dyDescent="0.2">
      <c r="A179" s="19"/>
      <c r="B179" s="19"/>
    </row>
    <row r="180" spans="1:2" ht="15.75" x14ac:dyDescent="0.25">
      <c r="A180" s="19"/>
      <c r="B180" s="36"/>
    </row>
    <row r="181" spans="1:2" x14ac:dyDescent="0.2">
      <c r="A181" s="19"/>
      <c r="B181" s="19"/>
    </row>
    <row r="182" spans="1:2" x14ac:dyDescent="0.2">
      <c r="A182" s="19"/>
      <c r="B182" s="19"/>
    </row>
    <row r="183" spans="1:2" x14ac:dyDescent="0.2">
      <c r="A183" s="19"/>
      <c r="B183" s="19"/>
    </row>
    <row r="184" spans="1:2" x14ac:dyDescent="0.2">
      <c r="A184" s="19"/>
      <c r="B184" s="19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6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2019-05-16T12:47:30Z</cp:lastPrinted>
  <dcterms:created xsi:type="dcterms:W3CDTF">2019-05-16T07:12:22Z</dcterms:created>
  <dcterms:modified xsi:type="dcterms:W3CDTF">2022-06-20T13:04:19Z</dcterms:modified>
</cp:coreProperties>
</file>